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255" windowWidth="16530" windowHeight="7755" tabRatio="882"/>
  </bookViews>
  <sheets>
    <sheet name="BENS - OBRIGAÇÕES" sheetId="32" r:id="rId1"/>
    <sheet name="DESPESA POR CATEGORIA" sheetId="36" r:id="rId2"/>
    <sheet name="RECEITAS" sheetId="30" r:id="rId3"/>
    <sheet name="Relatório de Compatibilidade" sheetId="37" r:id="rId4"/>
    <sheet name="Plan1" sheetId="38" r:id="rId5"/>
    <sheet name="Plan2" sheetId="39" r:id="rId6"/>
    <sheet name="Plan3" sheetId="40" r:id="rId7"/>
  </sheets>
  <definedNames>
    <definedName name="_xlnm._FilterDatabase" localSheetId="1" hidden="1">'DESPESA POR CATEGORIA'!$A$3:$J$48</definedName>
    <definedName name="_xlnm.Print_Area" localSheetId="0">'BENS - OBRIGAÇÕES'!$A$2:$G$49</definedName>
    <definedName name="_xlnm.Print_Area" localSheetId="1">'DESPESA POR CATEGORIA'!$A$1:$K$50</definedName>
    <definedName name="_xlnm.Print_Area" localSheetId="2">RECEITAS!$A$2:$I$13</definedName>
    <definedName name="_xlnm.Print_Titles" localSheetId="1">'DESPESA POR CATEGORIA'!$3:$3</definedName>
  </definedNames>
  <calcPr calcId="145621"/>
</workbook>
</file>

<file path=xl/calcChain.xml><?xml version="1.0" encoding="utf-8"?>
<calcChain xmlns="http://schemas.openxmlformats.org/spreadsheetml/2006/main">
  <c r="C27" i="32" l="1"/>
  <c r="C26" i="32"/>
  <c r="E5" i="36"/>
  <c r="F36" i="32"/>
  <c r="F37" i="32"/>
  <c r="F38" i="32"/>
  <c r="F41" i="32"/>
  <c r="F39" i="32"/>
  <c r="I40" i="36"/>
  <c r="J40" i="36"/>
  <c r="J46" i="36"/>
  <c r="F4" i="32" l="1"/>
  <c r="F5" i="32"/>
  <c r="F6" i="32"/>
  <c r="F7" i="32"/>
  <c r="F8" i="32"/>
  <c r="F9" i="32"/>
  <c r="F10" i="32"/>
  <c r="F11" i="32"/>
  <c r="F12" i="32"/>
  <c r="F13" i="32"/>
  <c r="F14" i="32"/>
  <c r="F15" i="32"/>
  <c r="C16" i="32"/>
  <c r="F16" i="32" s="1"/>
  <c r="F17" i="32"/>
  <c r="C18" i="32"/>
  <c r="F18" i="32" s="1"/>
  <c r="C19" i="32"/>
  <c r="E19" i="32"/>
  <c r="F20" i="32"/>
  <c r="C21" i="32"/>
  <c r="E21" i="32"/>
  <c r="C22" i="32"/>
  <c r="F22" i="32" s="1"/>
  <c r="C23" i="32"/>
  <c r="F23" i="32" s="1"/>
  <c r="C24" i="32"/>
  <c r="F24" i="32" s="1"/>
  <c r="F25" i="32"/>
  <c r="D26" i="32"/>
  <c r="D27" i="32"/>
  <c r="C29" i="32"/>
  <c r="F29" i="32"/>
  <c r="F30" i="32"/>
  <c r="F31" i="32"/>
  <c r="F32" i="32"/>
  <c r="F33" i="32"/>
  <c r="F34" i="32"/>
  <c r="F35" i="32"/>
  <c r="F40" i="32"/>
  <c r="F42" i="32"/>
  <c r="F43" i="32"/>
  <c r="F44" i="32"/>
  <c r="F45" i="32"/>
  <c r="F46" i="32"/>
  <c r="F47" i="32"/>
  <c r="F48" i="32"/>
  <c r="C49" i="32"/>
  <c r="D49" i="32"/>
  <c r="E49" i="32"/>
  <c r="C11" i="30"/>
  <c r="C13" i="30" s="1"/>
  <c r="D11" i="30"/>
  <c r="D13" i="30" s="1"/>
  <c r="E26" i="36"/>
  <c r="G47" i="36"/>
  <c r="F47" i="36"/>
  <c r="G41" i="36"/>
  <c r="F41" i="36"/>
  <c r="E41" i="36"/>
  <c r="H26" i="36"/>
  <c r="G26" i="36"/>
  <c r="I26" i="36" s="1"/>
  <c r="J26" i="36" s="1"/>
  <c r="F26" i="36"/>
  <c r="E47" i="36"/>
  <c r="I19" i="36"/>
  <c r="J19" i="36" s="1"/>
  <c r="I45" i="36"/>
  <c r="J45" i="36" s="1"/>
  <c r="I14" i="36"/>
  <c r="J14" i="36" s="1"/>
  <c r="I13" i="36"/>
  <c r="J13" i="36" s="1"/>
  <c r="I25" i="36"/>
  <c r="J25" i="36" s="1"/>
  <c r="I29" i="36"/>
  <c r="J29" i="36" s="1"/>
  <c r="H41" i="36"/>
  <c r="I39" i="36"/>
  <c r="J39" i="36" s="1"/>
  <c r="I31" i="36"/>
  <c r="J31" i="36"/>
  <c r="I28" i="36"/>
  <c r="J28" i="36" s="1"/>
  <c r="G10" i="30"/>
  <c r="H10" i="30" s="1"/>
  <c r="H34" i="36"/>
  <c r="G34" i="36"/>
  <c r="F34" i="36"/>
  <c r="G24" i="36"/>
  <c r="F24" i="36"/>
  <c r="E24" i="36"/>
  <c r="H47" i="36"/>
  <c r="I17" i="36"/>
  <c r="J17" i="36" s="1"/>
  <c r="G10" i="36"/>
  <c r="G44" i="36"/>
  <c r="E44" i="36"/>
  <c r="H44" i="36"/>
  <c r="I43" i="36"/>
  <c r="J43" i="36" s="1"/>
  <c r="E34" i="36"/>
  <c r="H10" i="36"/>
  <c r="E10" i="36"/>
  <c r="E48" i="36" s="1"/>
  <c r="H5" i="36"/>
  <c r="G5" i="36"/>
  <c r="F5" i="36"/>
  <c r="I4" i="36"/>
  <c r="J4" i="36" s="1"/>
  <c r="I16" i="36"/>
  <c r="J16" i="36" s="1"/>
  <c r="I27" i="36"/>
  <c r="J27" i="36" s="1"/>
  <c r="G9" i="30"/>
  <c r="H9" i="30" s="1"/>
  <c r="I42" i="36"/>
  <c r="J42" i="36" s="1"/>
  <c r="I38" i="36"/>
  <c r="J38" i="36" s="1"/>
  <c r="I37" i="36"/>
  <c r="J37" i="36" s="1"/>
  <c r="I36" i="36"/>
  <c r="J36" i="36" s="1"/>
  <c r="I35" i="36"/>
  <c r="J35" i="36" s="1"/>
  <c r="I30" i="36"/>
  <c r="J30" i="36" s="1"/>
  <c r="I32" i="36"/>
  <c r="J32" i="36" s="1"/>
  <c r="I18" i="36"/>
  <c r="J18" i="36" s="1"/>
  <c r="I15" i="36"/>
  <c r="J15" i="36" s="1"/>
  <c r="I12" i="36"/>
  <c r="J12" i="36" s="1"/>
  <c r="I11" i="36"/>
  <c r="J11" i="36" s="1"/>
  <c r="I9" i="36"/>
  <c r="J9" i="36" s="1"/>
  <c r="I8" i="36"/>
  <c r="J8" i="36" s="1"/>
  <c r="I7" i="36"/>
  <c r="J7" i="36" s="1"/>
  <c r="I6" i="36"/>
  <c r="J6" i="36" s="1"/>
  <c r="F44" i="36"/>
  <c r="F10" i="36"/>
  <c r="E11" i="30"/>
  <c r="E13" i="30" s="1"/>
  <c r="F11" i="30"/>
  <c r="F13" i="30" s="1"/>
  <c r="G6" i="30"/>
  <c r="H6" i="30"/>
  <c r="G5" i="30"/>
  <c r="H5" i="30" s="1"/>
  <c r="G7" i="30"/>
  <c r="H7" i="30" s="1"/>
  <c r="G8" i="30"/>
  <c r="H8" i="30" s="1"/>
  <c r="G4" i="30"/>
  <c r="H4" i="30" s="1"/>
  <c r="I33" i="36"/>
  <c r="J33" i="36" s="1"/>
  <c r="H24" i="36"/>
  <c r="I44" i="36" l="1"/>
  <c r="J44" i="36" s="1"/>
  <c r="F21" i="32"/>
  <c r="E26" i="32"/>
  <c r="I10" i="36"/>
  <c r="J10" i="36" s="1"/>
  <c r="H11" i="30"/>
  <c r="H13" i="30" s="1"/>
  <c r="H48" i="36"/>
  <c r="H49" i="36" s="1"/>
  <c r="I24" i="36"/>
  <c r="J24" i="36" s="1"/>
  <c r="I34" i="36"/>
  <c r="J34" i="36" s="1"/>
  <c r="G11" i="30"/>
  <c r="G13" i="30" s="1"/>
  <c r="I5" i="36"/>
  <c r="I47" i="36"/>
  <c r="F49" i="32"/>
  <c r="F48" i="36"/>
  <c r="F49" i="36" s="1"/>
  <c r="J5" i="36"/>
  <c r="J47" i="36"/>
  <c r="G48" i="36"/>
  <c r="G49" i="36" s="1"/>
  <c r="E27" i="32"/>
  <c r="F19" i="32"/>
  <c r="F26" i="32" s="1"/>
  <c r="I41" i="36"/>
  <c r="I49" i="36" l="1"/>
  <c r="J49" i="36" s="1"/>
  <c r="J41" i="36"/>
  <c r="J48" i="36" s="1"/>
  <c r="F27" i="32"/>
  <c r="I48" i="36"/>
</calcChain>
</file>

<file path=xl/sharedStrings.xml><?xml version="1.0" encoding="utf-8"?>
<sst xmlns="http://schemas.openxmlformats.org/spreadsheetml/2006/main" count="259" uniqueCount="188">
  <si>
    <t>Descrição Contas</t>
  </si>
  <si>
    <t>Conceito</t>
  </si>
  <si>
    <t>Receita C/Taxa Contribuição dos Associados</t>
  </si>
  <si>
    <t>Receita C/Convênio - Fundo Municipal de Assistência Social</t>
  </si>
  <si>
    <t>Receita Rendimento Aplicação Itaú - Conta do Pró-Esporte</t>
  </si>
  <si>
    <t>Receita C/Aluguel do Terreno p/Fixação do Outdoor do Motel Aphrodite</t>
  </si>
  <si>
    <t>Juros S/aplicação financeira</t>
  </si>
  <si>
    <t>Aluguel do Terreno para o Motel Aphrodite</t>
  </si>
  <si>
    <t>Receita C/Convênio - Pão e Leite - Secretaria de Cidadania</t>
  </si>
  <si>
    <t>Recebidos no período</t>
  </si>
  <si>
    <t>RECEITAS</t>
  </si>
  <si>
    <t>Serviço de Taxi</t>
  </si>
  <si>
    <t>Material de Limpeza/Higiene</t>
  </si>
  <si>
    <t>Taxa de Licença e Funcionamento - Prefeitura</t>
  </si>
  <si>
    <t>Entradas de dinheiro</t>
  </si>
  <si>
    <t>Saídas de dinheiro</t>
  </si>
  <si>
    <t>Dinheiro em Tesouraria - Caixa da Adveg</t>
  </si>
  <si>
    <t>Caixa em espécie, mantido para pagar as pequenas despesas rotineiras</t>
  </si>
  <si>
    <t>Dinheiro em Tesouraria - Caixa do Recurso Pão e Leite - Secretaria da Cidadania</t>
  </si>
  <si>
    <t>Caixa em espécie. O recurso é depositado no Banco, depois é sacado, vem para o caixa, são feitos os pagamentos das despesas com o Pão e o Leite, e se sobrar saldo fica neste caixa</t>
  </si>
  <si>
    <t>Conta Bancária - ITAU 16192-3 - Recursos da Adveg</t>
  </si>
  <si>
    <t>Conta Bancária - ITAÚ 37099-9 - Recursos do Pró-Esporte</t>
  </si>
  <si>
    <t>Conta Bancária - Caixa Econômica Federal 77466-5 - Recursos do Fundo Municipal de Assistencia Social</t>
  </si>
  <si>
    <t>Conta Bancária - Caixa Econômica Federal 1213-7 - Recursos Secretaria de Desenvolvimento Humano</t>
  </si>
  <si>
    <t>Conta Bancária - Caixa Econômica Federal 1269-2 Recursos do Pão e Leite - Secretaria de Cidadania</t>
  </si>
  <si>
    <t>Conta Bancária - Caixa Econômica Federal 692-7 Recursos da Adveg</t>
  </si>
  <si>
    <t xml:space="preserve">Patrimônio Imobilizado - Terrenos </t>
  </si>
  <si>
    <t>Patrimônio Imobilizado - Equipamento de Informatica</t>
  </si>
  <si>
    <t>Patrimônio Imobilizado - Móveis</t>
  </si>
  <si>
    <t>Patrimônio Imobilizado - Equipamento Eletrônico</t>
  </si>
  <si>
    <t>Patrimônio Imobilizado - Máquinas e Equipamentos</t>
  </si>
  <si>
    <t>Patrimônio Imobilizado - Cabines Acusticas</t>
  </si>
  <si>
    <t>Patrimônio Imobilizado - Benfeitorias em Propriedade de Terceiros</t>
  </si>
  <si>
    <t>Patrimônio Imobilizado - Edificações</t>
  </si>
  <si>
    <t>Pagamentos</t>
  </si>
  <si>
    <t>Novas Dívidas</t>
  </si>
  <si>
    <t>Contas a Pagar - Honorários do Contador</t>
  </si>
  <si>
    <t>Mensalidade da Contservs</t>
  </si>
  <si>
    <t>Contas a Pagar - Salário de Funcionário</t>
  </si>
  <si>
    <t>Imposto a Pagar - Imposto de Renda Retido S/Nota Fiscal e Recibo de Pagamento a Autonomo</t>
  </si>
  <si>
    <t>Imposto de Renda que foi retido dos pagamentos aos autônomos contratados pela Associação, deverá ser pago uma guia de imposto para a Receita Federal</t>
  </si>
  <si>
    <t>Imposto a Pagar - Imposto Sobre Serviço de Qualquer Natureza Retido S/Recibo Pagamento a Autonomo</t>
  </si>
  <si>
    <t>Imposto a Pagar - INSS S/Salário de funcionários e dos Prestadores de Serviços Autonomos</t>
  </si>
  <si>
    <t>INSS incidente sobre o salário dos funcionários, pagamentos aos prestadores de serviços autônomos.</t>
  </si>
  <si>
    <t>Imposto a Pagar - Fundo de Garantia s/Salário de Funcionário</t>
  </si>
  <si>
    <t>FGTS incidente s/salário de funcionários</t>
  </si>
  <si>
    <t>Imposto a Pagar - Contribuição Sindical descontada dos funcionários a Pagar para o Sindicato</t>
  </si>
  <si>
    <t>Contribuição Sindical descontada dos funcionários que deve ser recolhida uma guia de impostos para o Sindicato da categoria</t>
  </si>
  <si>
    <t>Imposto a Pagar - PIS incidente s/folha de pagamento</t>
  </si>
  <si>
    <t xml:space="preserve">Imposto que incide sobre a folha de pagamento, a aliquota de 1%. </t>
  </si>
  <si>
    <t>Previsão estimada de pagamento de 13º dos funcionários, bem como os encargos de INSS e FGTS</t>
  </si>
  <si>
    <t>BENS E DIREITOS (CRÉDITOS)</t>
  </si>
  <si>
    <t>CONTAS A PAGAR E PREVISÕES DE PAGAMENTOS (OBRIGAÇÕES)</t>
  </si>
  <si>
    <t>Adiantamento a fornecedor - World Aqua Fitness Academia</t>
  </si>
  <si>
    <t>Patrimônio Imobilizado - Instalações</t>
  </si>
  <si>
    <t>Adiantamento de fornecedor - LM Locações e Eventos</t>
  </si>
  <si>
    <t>Conta Bancária - Aplicação Financeira - Caixa Econômica - Adveg - 692-7</t>
  </si>
  <si>
    <t xml:space="preserve">Sobras Acumuladas </t>
  </si>
  <si>
    <t>Treinador dos atletas futsal. Aguardando nota fiscal</t>
  </si>
  <si>
    <t>Convênio</t>
  </si>
  <si>
    <t>Observação</t>
  </si>
  <si>
    <t>FMAS - CEF 77466-5</t>
  </si>
  <si>
    <t>Pró-Esporte Itaú 37099-9</t>
  </si>
  <si>
    <t>RECEITAS - DESPESAS = RESULTADO (SOBRAS/PERDAS)</t>
  </si>
  <si>
    <t>Salário e Ordenados Funcionários</t>
  </si>
  <si>
    <t>ADVEG</t>
  </si>
  <si>
    <t>FGTS (Fundo de Garantia)</t>
  </si>
  <si>
    <t>Honorários de Serviços Contábeis</t>
  </si>
  <si>
    <t xml:space="preserve">Mensalidade Contservs </t>
  </si>
  <si>
    <t>Conta de Telefone/Internet GVT</t>
  </si>
  <si>
    <t>Tarifa Bancária - CEF 692-7</t>
  </si>
  <si>
    <t>Recarga de Celulares - Adveg</t>
  </si>
  <si>
    <t>OI, VIVO, CLARO, TIM</t>
  </si>
  <si>
    <t>IPTU</t>
  </si>
  <si>
    <t>Taxa de Expediente - Prefeitura</t>
  </si>
  <si>
    <t>Pis s/folha de pagamento</t>
  </si>
  <si>
    <t>1% S/folha de pagamento</t>
  </si>
  <si>
    <t>Vale Transporte para Funcionários</t>
  </si>
  <si>
    <t>Contribuição Sindical Patronal</t>
  </si>
  <si>
    <t>Locação de mesas e cadeiras</t>
  </si>
  <si>
    <t>Tarifa Bancária - Itaú C/C 37099-9</t>
  </si>
  <si>
    <t>Pão e Leite</t>
  </si>
  <si>
    <t>Secretaria de Cidadania - Convênio Pão e Leite</t>
  </si>
  <si>
    <t xml:space="preserve">Tarifa Bancária - CEF 1269-2 </t>
  </si>
  <si>
    <t>Depreciação dos bens imobilizados</t>
  </si>
  <si>
    <t>Perda de vida útil econômica dos bens imobilizados</t>
  </si>
  <si>
    <t>Despesas com previsões trabalhistas</t>
  </si>
  <si>
    <t>A legislação obriga as empresas a lançarem mensalmente em seus demonstrativos uma previsão de recursos para pagamento futuros de 13º salario e Férias dos funcionários</t>
  </si>
  <si>
    <t>Categoria</t>
  </si>
  <si>
    <t>Funcionários</t>
  </si>
  <si>
    <t>Despesas Administrativas</t>
  </si>
  <si>
    <t>Custo Bancário</t>
  </si>
  <si>
    <t>Transporte</t>
  </si>
  <si>
    <t>Alimentação</t>
  </si>
  <si>
    <t>Telefone</t>
  </si>
  <si>
    <t>Impostos e Taxas</t>
  </si>
  <si>
    <t>Despesas Sem Desembolso</t>
  </si>
  <si>
    <t>Tarifa Bancária - CEF 77466-5 - FMAS</t>
  </si>
  <si>
    <t>Gasto no Período</t>
  </si>
  <si>
    <t>TOTAL DAS DESPESAS DO PERÍODO</t>
  </si>
  <si>
    <t>Contas a Pagar - Previsão de 13º salário e Férias e seus encargos</t>
  </si>
  <si>
    <t>Aguardando nota fiscal. Capitação de recursos Pró-Esporte</t>
  </si>
  <si>
    <t>Encadernações/Impressos/Copias</t>
  </si>
  <si>
    <t>Mensalidade - ONCB</t>
  </si>
  <si>
    <t>Imposto sobre Serviço que foi retido dos pagamentos aos autônomos contratadados pela Associação, deverá ser paga uma guia de imposto para a Prefeitura de Goiânia</t>
  </si>
  <si>
    <t>Executar em 15/10/2014 11:10</t>
  </si>
  <si>
    <t>Os seguintes recursos desta pasta de trabalho não têm suporte em versões anteriores do Excel. Eles poderão ser perdidos ou prejudicados se você abrir esta pasta de trabalho em uma versão anterior do Excel ou salvá-la em um formato de arquivo anterior.</t>
  </si>
  <si>
    <t>Perda insignificante de fidelidade</t>
  </si>
  <si>
    <t>Núm. de ocorrências</t>
  </si>
  <si>
    <t>Versão</t>
  </si>
  <si>
    <t>Algumas células ou alguns estilos desta pasta de trabalho contêm formatação para a qual não há suporte no formato de arquivo selecionado. Esses formatos serão convertidos no formato mais próximo disponível.</t>
  </si>
  <si>
    <t>Excel 97-2003</t>
  </si>
  <si>
    <t>Serviço de Limpeza da Sede</t>
  </si>
  <si>
    <t>Material Esportivo</t>
  </si>
  <si>
    <t>Adiantamento 13º Salário</t>
  </si>
  <si>
    <t>Patrimônio Imobilizado - Equipamento Telefônico</t>
  </si>
  <si>
    <t>Contas a Pagar - Tecnoseg Tecnologia em Serviços Ltda</t>
  </si>
  <si>
    <t>Serviço de Monitoramento e Vigilância</t>
  </si>
  <si>
    <t>Contas a Pagar - J. Emilio Confecções Eireli - Me</t>
  </si>
  <si>
    <t>Compra de Luvas de Goleiro, Joelheiras...</t>
  </si>
  <si>
    <t>Funcionárias: Lidiane e Aurilania</t>
  </si>
  <si>
    <t xml:space="preserve">Descontos Obtidos </t>
  </si>
  <si>
    <t>Pgto Tecnoseg Segurança</t>
  </si>
  <si>
    <t>Aurilania e Lidiane</t>
  </si>
  <si>
    <t>8% sobre o salário bruto das funcionárias: Aurilania e Lidiane</t>
  </si>
  <si>
    <t>(-)Recuperação de Despesas c/ Salarios</t>
  </si>
  <si>
    <t>Juros de Mora - Impostos</t>
  </si>
  <si>
    <t xml:space="preserve">INSS </t>
  </si>
  <si>
    <t>xerox</t>
  </si>
  <si>
    <t>CHUTEIRAS, CANELEIRA, TENIS, LUCAS</t>
  </si>
  <si>
    <t>Taxi Bandeirantes</t>
  </si>
  <si>
    <t>BANCO</t>
  </si>
  <si>
    <t>Conservação de Bens e Instalações - ADVEG</t>
  </si>
  <si>
    <t>Relatório de Compatibilidade para Balancete Comentado - Adveg 4º TRIMESTRE 2014 - Versão Adveg.xls</t>
  </si>
  <si>
    <t>Bens de Pequeno Valor</t>
  </si>
  <si>
    <t>obs:</t>
  </si>
  <si>
    <t>Falta parcelas de:</t>
  </si>
  <si>
    <t>tecnoseg</t>
  </si>
  <si>
    <t>contservs</t>
  </si>
  <si>
    <t>Obs:</t>
  </si>
  <si>
    <t>Falta Parcela de:</t>
  </si>
  <si>
    <t>Saldo Inicial 01/01/2015</t>
  </si>
  <si>
    <t>Saldo Final 31/03/2015</t>
  </si>
  <si>
    <t>01/2015</t>
  </si>
  <si>
    <t>02/2015</t>
  </si>
  <si>
    <t>03/2015</t>
  </si>
  <si>
    <t>Recebido em 01/2015</t>
  </si>
  <si>
    <t>Recebido em 02/2015</t>
  </si>
  <si>
    <t>Radio Taxi Bandeirantes Ltda</t>
  </si>
  <si>
    <t>Corridas de Taxi</t>
  </si>
  <si>
    <t>Iris Sonia Melo da Silva</t>
  </si>
  <si>
    <t>Transentulho Transporte Ltda</t>
  </si>
  <si>
    <t>Iolanda de Jesus</t>
  </si>
  <si>
    <t>Goiás Digital Automação em Tec. E Consultoria</t>
  </si>
  <si>
    <t>Elcio de Godoi Botelho</t>
  </si>
  <si>
    <t>Inss Retido S/ Nfs Serviços Contratados a Pagar</t>
  </si>
  <si>
    <t>Resultado da atividade da Adveg até 31/12/2014</t>
  </si>
  <si>
    <t>Combustiveis e Lubrificantes</t>
  </si>
  <si>
    <t xml:space="preserve">Serviço Tecnico treinador Atletismo </t>
  </si>
  <si>
    <t>Jose Adriano Bispo de Araujo</t>
  </si>
  <si>
    <t xml:space="preserve">Multas Parcelamentos GFIP </t>
  </si>
  <si>
    <t>GFIP</t>
  </si>
  <si>
    <t xml:space="preserve">Serviço Pessoa Fisica </t>
  </si>
  <si>
    <t>Elcio de Godoy - Manutenção Notebook</t>
  </si>
  <si>
    <t>Goias Digital Automação</t>
  </si>
  <si>
    <t>Ferragista - Compra de Cadeado e Correntes</t>
  </si>
  <si>
    <t>Serviço Troca Fechadura - Sede</t>
  </si>
  <si>
    <t xml:space="preserve">Chaveiro California </t>
  </si>
  <si>
    <t>PAGAMENTO DE ANUIDADE 2015</t>
  </si>
  <si>
    <t>TESOURARIA ADVEG</t>
  </si>
  <si>
    <t xml:space="preserve">AURilania </t>
  </si>
  <si>
    <t>RECEBIMENTO DA  PRIMEIRA PARCELA DO CONVENIO  FMAS REFRENTE AO ANO 2014</t>
  </si>
  <si>
    <t>Imposto sobre Serviço que foi retido dos pagamentos aos autônomos contrataddos pela Associação.</t>
  </si>
  <si>
    <t>PARA VOCÊ ACESSAR A TABELA DAS DESPEZAS POR CATEGORIAS PRECIONE AS TECLAS "CTRL MAIS PAGI DAU"</t>
  </si>
  <si>
    <t>DESPEZAS POR CATEGORIAS</t>
  </si>
  <si>
    <t>Recebido em 03/2015</t>
  </si>
  <si>
    <t>PARA VOLTAR PARA AS TABELAS ANTERIORES PRECIONE AS TECLAS "CTRL MAIS PAGI UP"</t>
  </si>
  <si>
    <t xml:space="preserve">                                    PARA VOCÊ ACESSAR A TABELA DAS RECEITAS PRECIONE AS TECLAS "CTRL MAIS PAGI DAU"; PARA VOCÊ VOLTAR PARA A TABELA DOS BENS E DIREITOS, PRECIONE AS TECLAS "CTRL MAIS PAGI UP"</t>
  </si>
  <si>
    <t>Receita C/Doações Espontâneas</t>
  </si>
  <si>
    <t>Total</t>
  </si>
  <si>
    <t>SUB TOTAL DA ALIMENTAÇÃO</t>
  </si>
  <si>
    <t>SUB TOTAL DO CUSTO BANCÁRIO</t>
  </si>
  <si>
    <t>SUB TOTAL DAS DESPEZAS ADMINISTRATIVAS</t>
  </si>
  <si>
    <t xml:space="preserve">SUB TOTAL DAS DESPEZAS </t>
  </si>
  <si>
    <t>SUB TOTAL DAS DESPEZAS COM FUNCIONÁRIOS</t>
  </si>
  <si>
    <t>SUB TOTAL DAS DESPEZAS COM IMPOSTOS E TAXAS</t>
  </si>
  <si>
    <t>SUB TOTAL DAS DESPEZAS COM TELEFÔNE</t>
  </si>
  <si>
    <t>SUB TOTAL DAS DESPEZAS COM TRANSPORTES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</si>
</sst>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R$&quot;\ #,##0.00;\-&quot;R$&quot;\ #,##0.00"/>
    <numFmt numFmtId="8" formatCode="&quot;R$&quot;\ #,##0.00;[Red]\-&quot;R$&quot;\ #,##0.00"/>
    <numFmt numFmtId="44" formatCode="_-&quot;R$&quot;\ * #,##0.00_-;\-&quot;R$&quot;\ * #,##0.00_-;_-&quot;R$&quot;\ * &quot;-&quot;??_-;_-@_-"/>
    <numFmt numFmtId="43" formatCode="_-* #,##0.00_-;\-* #,##0.00_-;_-* &quot;-&quot;??_-;_-@_-"/>
    <numFmt numFmtId="164" formatCode="&quot;R$&quot;\ #,##0.00"/>
  </numFmts>
  <fonts count="14" x14ac:knownFonts="1">
    <font>
      <sz val="11"/>
      <color theme="1"/>
      <name val="Calibri"/>
      <family val="2"/>
      <scheme val="minor"/>
    </font>
    <font>
      <sz val="10"/>
      <color indexed="0"/>
      <name val="Arial"/>
      <family val="2"/>
    </font>
    <font>
      <sz val="11"/>
      <color theme="1"/>
      <name val="Calibri"/>
      <family val="2"/>
      <scheme val="minor"/>
    </font>
    <font>
      <b/>
      <sz val="11"/>
      <color theme="1"/>
      <name val="Calibri"/>
      <family val="2"/>
      <scheme val="minor"/>
    </font>
    <font>
      <sz val="12"/>
      <color theme="1"/>
      <name val="Arial"/>
      <family val="2"/>
    </font>
    <font>
      <b/>
      <sz val="12"/>
      <color theme="1"/>
      <name val="Arial"/>
      <family val="2"/>
    </font>
    <font>
      <sz val="12"/>
      <color theme="3"/>
      <name val="Arial"/>
      <family val="2"/>
    </font>
    <font>
      <b/>
      <sz val="20"/>
      <color theme="1"/>
      <name val="Arial"/>
      <family val="2"/>
    </font>
    <font>
      <b/>
      <sz val="20"/>
      <color theme="1"/>
      <name val="Calibri"/>
      <family val="2"/>
      <scheme val="minor"/>
    </font>
    <font>
      <b/>
      <i/>
      <u/>
      <sz val="20"/>
      <color theme="1"/>
      <name val="Arial"/>
      <family val="2"/>
    </font>
    <font>
      <sz val="20"/>
      <color theme="1"/>
      <name val="Arial"/>
      <family val="2"/>
    </font>
    <font>
      <b/>
      <sz val="20"/>
      <name val="Arial"/>
      <family val="2"/>
    </font>
    <font>
      <b/>
      <sz val="20"/>
      <color theme="0" tint="-0.14999847407452621"/>
      <name val="Arial"/>
      <family val="2"/>
    </font>
    <font>
      <sz val="2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4" fontId="2" fillId="0" borderId="0" applyFont="0" applyFill="0" applyBorder="0" applyAlignment="0" applyProtection="0"/>
    <xf numFmtId="0" fontId="1" fillId="0" borderId="0" applyNumberFormat="0" applyFill="0" applyBorder="0" applyAlignment="0" applyProtection="0"/>
    <xf numFmtId="43" fontId="2" fillId="0" borderId="0" applyFont="0" applyFill="0" applyBorder="0" applyAlignment="0" applyProtection="0"/>
  </cellStyleXfs>
  <cellXfs count="96">
    <xf numFmtId="0" fontId="0" fillId="0" borderId="0" xfId="0"/>
    <xf numFmtId="0" fontId="4" fillId="0" borderId="0" xfId="0" applyFont="1"/>
    <xf numFmtId="43" fontId="5" fillId="0" borderId="0" xfId="3" applyFont="1" applyAlignment="1">
      <alignment horizontal="center" vertical="center"/>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43" fontId="4" fillId="0" borderId="0" xfId="3"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xf numFmtId="0" fontId="4" fillId="0" borderId="0" xfId="0" applyFont="1" applyAlignment="1">
      <alignment horizontal="center" vertical="center"/>
    </xf>
    <xf numFmtId="0" fontId="5" fillId="0" borderId="0" xfId="0" applyFont="1" applyBorder="1" applyAlignment="1">
      <alignment horizontal="left" vertical="center" wrapText="1"/>
    </xf>
    <xf numFmtId="0" fontId="5" fillId="0" borderId="0" xfId="0" applyFont="1" applyAlignment="1">
      <alignment horizontal="center" vertical="center"/>
    </xf>
    <xf numFmtId="43" fontId="4" fillId="0" borderId="0" xfId="3" applyFont="1" applyAlignment="1">
      <alignment horizontal="center" vertical="center"/>
    </xf>
    <xf numFmtId="43" fontId="4" fillId="0" borderId="0" xfId="3" applyFont="1"/>
    <xf numFmtId="0" fontId="4" fillId="0" borderId="0" xfId="0" applyFont="1" applyAlignment="1">
      <alignment vertical="center" wrapText="1"/>
    </xf>
    <xf numFmtId="0" fontId="4" fillId="0" borderId="0" xfId="0" applyFont="1" applyAlignment="1">
      <alignment vertical="center"/>
    </xf>
    <xf numFmtId="43" fontId="4" fillId="0" borderId="0" xfId="3" applyFont="1" applyAlignment="1">
      <alignment vertical="center" wrapText="1"/>
    </xf>
    <xf numFmtId="43" fontId="4" fillId="0" borderId="0" xfId="3" applyFont="1" applyAlignment="1">
      <alignment vertical="center"/>
    </xf>
    <xf numFmtId="43" fontId="4" fillId="0" borderId="0" xfId="3" applyFont="1" applyBorder="1"/>
    <xf numFmtId="0" fontId="3" fillId="0" borderId="0" xfId="0" applyNumberFormat="1" applyFont="1" applyAlignment="1">
      <alignment vertical="top" wrapText="1"/>
    </xf>
    <xf numFmtId="0" fontId="0" fillId="0" borderId="0" xfId="0" applyNumberFormat="1" applyAlignment="1">
      <alignment vertical="top" wrapText="1"/>
    </xf>
    <xf numFmtId="0" fontId="0" fillId="0" borderId="2" xfId="0" applyNumberFormat="1" applyBorder="1" applyAlignment="1">
      <alignment vertical="top" wrapText="1"/>
    </xf>
    <xf numFmtId="0" fontId="0" fillId="0" borderId="3" xfId="0" applyNumberFormat="1" applyBorder="1" applyAlignment="1">
      <alignment vertical="top" wrapText="1"/>
    </xf>
    <xf numFmtId="0" fontId="3"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3" xfId="0" applyNumberFormat="1" applyBorder="1" applyAlignment="1">
      <alignment horizontal="center" vertical="top" wrapText="1"/>
    </xf>
    <xf numFmtId="0" fontId="0" fillId="0" borderId="4" xfId="0" applyNumberFormat="1" applyBorder="1" applyAlignment="1">
      <alignment horizontal="center" vertical="top" wrapText="1"/>
    </xf>
    <xf numFmtId="43" fontId="4" fillId="0" borderId="0" xfId="0" applyNumberFormat="1" applyFont="1" applyAlignment="1">
      <alignment vertical="center"/>
    </xf>
    <xf numFmtId="44" fontId="4" fillId="0" borderId="0" xfId="1" applyFont="1" applyBorder="1" applyAlignment="1">
      <alignment horizontal="center" vertical="center" wrapText="1"/>
    </xf>
    <xf numFmtId="43" fontId="4" fillId="0" borderId="0" xfId="0" applyNumberFormat="1" applyFont="1" applyBorder="1" applyAlignment="1">
      <alignment horizontal="center" vertical="center" wrapText="1"/>
    </xf>
    <xf numFmtId="44" fontId="4" fillId="0" borderId="0" xfId="0" applyNumberFormat="1" applyFont="1" applyBorder="1" applyAlignment="1">
      <alignment horizontal="center" vertical="center" wrapText="1"/>
    </xf>
    <xf numFmtId="44" fontId="4" fillId="0" borderId="0" xfId="1" applyFont="1" applyBorder="1" applyAlignment="1">
      <alignment horizontal="left" vertical="center" wrapText="1"/>
    </xf>
    <xf numFmtId="44" fontId="4" fillId="0" borderId="0" xfId="1" applyFont="1" applyBorder="1" applyAlignment="1">
      <alignment horizontal="right" vertical="center" wrapText="1"/>
    </xf>
    <xf numFmtId="44" fontId="4" fillId="0" borderId="0" xfId="0" applyNumberFormat="1" applyFont="1" applyBorder="1" applyAlignment="1">
      <alignment horizontal="left" vertical="center" wrapText="1"/>
    </xf>
    <xf numFmtId="43" fontId="4" fillId="0" borderId="0" xfId="0" applyNumberFormat="1" applyFont="1" applyAlignment="1">
      <alignment horizontal="center" vertical="center"/>
    </xf>
    <xf numFmtId="8" fontId="0" fillId="0" borderId="0" xfId="0" applyNumberFormat="1"/>
    <xf numFmtId="43" fontId="6" fillId="0" borderId="0" xfId="3" applyFont="1" applyBorder="1" applyAlignment="1">
      <alignment horizontal="center" vertical="center" wrapText="1"/>
    </xf>
    <xf numFmtId="43" fontId="6" fillId="0" borderId="0" xfId="3" applyFont="1" applyAlignment="1">
      <alignment horizontal="center" vertical="center"/>
    </xf>
    <xf numFmtId="0" fontId="7" fillId="2" borderId="1" xfId="0" applyFont="1" applyFill="1" applyBorder="1" applyAlignment="1">
      <alignment horizontal="left" vertical="center"/>
    </xf>
    <xf numFmtId="0" fontId="7" fillId="2" borderId="1" xfId="0" applyFont="1" applyFill="1" applyBorder="1" applyAlignment="1">
      <alignment horizontal="center" vertical="center"/>
    </xf>
    <xf numFmtId="43" fontId="7" fillId="2" borderId="1" xfId="3" applyFont="1" applyFill="1" applyBorder="1" applyAlignment="1">
      <alignment horizontal="center" vertical="center" wrapText="1"/>
    </xf>
    <xf numFmtId="0" fontId="7" fillId="0" borderId="1" xfId="0" applyFont="1" applyBorder="1" applyAlignment="1">
      <alignment horizontal="left" vertical="center" wrapText="1"/>
    </xf>
    <xf numFmtId="164" fontId="7" fillId="6" borderId="1" xfId="3" applyNumberFormat="1" applyFont="1" applyFill="1" applyBorder="1" applyAlignment="1">
      <alignment horizontal="center" vertical="center" wrapText="1"/>
    </xf>
    <xf numFmtId="164" fontId="7" fillId="0" borderId="1" xfId="3" applyNumberFormat="1" applyFont="1" applyBorder="1" applyAlignment="1">
      <alignment horizontal="center" vertical="center" wrapText="1"/>
    </xf>
    <xf numFmtId="0" fontId="10" fillId="0" borderId="1" xfId="0" applyFont="1" applyBorder="1" applyAlignment="1">
      <alignment horizontal="left" vertical="center" wrapText="1"/>
    </xf>
    <xf numFmtId="164" fontId="10" fillId="0" borderId="1" xfId="3" applyNumberFormat="1" applyFont="1" applyBorder="1" applyAlignment="1">
      <alignment horizontal="center" vertical="center" wrapText="1"/>
    </xf>
    <xf numFmtId="164" fontId="10" fillId="6" borderId="1" xfId="3" applyNumberFormat="1" applyFont="1" applyFill="1" applyBorder="1" applyAlignment="1">
      <alignment horizontal="center" vertical="center" wrapText="1"/>
    </xf>
    <xf numFmtId="0" fontId="10" fillId="0" borderId="1" xfId="0" applyFont="1" applyBorder="1" applyAlignment="1">
      <alignment horizontal="left" vertical="center"/>
    </xf>
    <xf numFmtId="0" fontId="10" fillId="0" borderId="1" xfId="0" applyFont="1" applyBorder="1" applyAlignment="1">
      <alignment horizontal="left" vertical="top"/>
    </xf>
    <xf numFmtId="164" fontId="7" fillId="6" borderId="1" xfId="3" applyNumberFormat="1" applyFont="1" applyFill="1" applyBorder="1" applyAlignment="1">
      <alignment horizontal="center" vertical="center"/>
    </xf>
    <xf numFmtId="164" fontId="7" fillId="4" borderId="1" xfId="3" applyNumberFormat="1" applyFont="1" applyFill="1" applyBorder="1" applyAlignment="1">
      <alignment horizontal="center" vertical="center"/>
    </xf>
    <xf numFmtId="164" fontId="10" fillId="6" borderId="1" xfId="3" applyNumberFormat="1" applyFont="1" applyFill="1" applyBorder="1" applyAlignment="1">
      <alignment horizontal="center" vertical="center"/>
    </xf>
    <xf numFmtId="0" fontId="11"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43" fontId="11" fillId="5" borderId="1" xfId="3" applyFont="1" applyFill="1" applyBorder="1" applyAlignment="1">
      <alignment horizontal="center" vertical="center" wrapText="1"/>
    </xf>
    <xf numFmtId="49" fontId="11" fillId="5"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7" fontId="7" fillId="6" borderId="1" xfId="3" applyNumberFormat="1" applyFont="1" applyFill="1" applyBorder="1" applyAlignment="1">
      <alignment horizontal="center" vertical="center" wrapText="1"/>
    </xf>
    <xf numFmtId="7" fontId="11" fillId="0" borderId="1" xfId="3" applyNumberFormat="1" applyFont="1" applyFill="1" applyBorder="1" applyAlignment="1">
      <alignment horizontal="left" vertical="center" wrapText="1"/>
    </xf>
    <xf numFmtId="7" fontId="7" fillId="6" borderId="1" xfId="3" applyNumberFormat="1" applyFont="1" applyFill="1" applyBorder="1" applyAlignment="1">
      <alignment horizontal="left" vertical="center" wrapText="1"/>
    </xf>
    <xf numFmtId="43" fontId="11" fillId="0" borderId="1" xfId="3" applyFont="1" applyFill="1" applyBorder="1" applyAlignment="1">
      <alignment horizontal="left" vertical="center" wrapText="1"/>
    </xf>
    <xf numFmtId="43" fontId="7" fillId="6" borderId="1" xfId="3" applyFont="1" applyFill="1" applyBorder="1" applyAlignment="1">
      <alignment horizontal="left" vertical="center" wrapText="1"/>
    </xf>
    <xf numFmtId="14" fontId="11" fillId="0" borderId="1" xfId="0" applyNumberFormat="1" applyFont="1" applyFill="1" applyBorder="1" applyAlignment="1">
      <alignment horizontal="center" vertical="center" wrapText="1"/>
    </xf>
    <xf numFmtId="7" fontId="7" fillId="6" borderId="1" xfId="0" applyNumberFormat="1" applyFont="1" applyFill="1" applyBorder="1" applyAlignment="1">
      <alignment horizontal="left" vertical="center" wrapText="1"/>
    </xf>
    <xf numFmtId="7" fontId="11" fillId="0" borderId="1" xfId="0" applyNumberFormat="1" applyFont="1" applyFill="1" applyBorder="1" applyAlignment="1">
      <alignment horizontal="left" vertical="center" wrapText="1"/>
    </xf>
    <xf numFmtId="0" fontId="7" fillId="0" borderId="1" xfId="0" applyFont="1" applyBorder="1" applyAlignment="1">
      <alignment vertical="center" wrapText="1"/>
    </xf>
    <xf numFmtId="0" fontId="7" fillId="3" borderId="1" xfId="0" applyFont="1" applyFill="1" applyBorder="1" applyAlignment="1">
      <alignment vertical="center" wrapText="1"/>
    </xf>
    <xf numFmtId="0" fontId="7" fillId="0" borderId="1" xfId="0" applyFont="1" applyBorder="1" applyAlignment="1">
      <alignment vertical="center"/>
    </xf>
    <xf numFmtId="43" fontId="7" fillId="0" borderId="1" xfId="0" applyNumberFormat="1" applyFont="1" applyBorder="1" applyAlignment="1">
      <alignment vertical="center"/>
    </xf>
    <xf numFmtId="0" fontId="7" fillId="2" borderId="1" xfId="0" applyFont="1" applyFill="1" applyBorder="1" applyAlignment="1">
      <alignment vertical="center"/>
    </xf>
    <xf numFmtId="0" fontId="7" fillId="3" borderId="1" xfId="0" applyFont="1" applyFill="1" applyBorder="1" applyAlignment="1">
      <alignment vertical="center"/>
    </xf>
    <xf numFmtId="7" fontId="7" fillId="3" borderId="1" xfId="3" applyNumberFormat="1" applyFont="1" applyFill="1" applyBorder="1" applyAlignment="1">
      <alignment horizontal="center" vertical="center" wrapText="1"/>
    </xf>
    <xf numFmtId="7" fontId="7" fillId="0" borderId="1" xfId="3" applyNumberFormat="1" applyFont="1" applyBorder="1" applyAlignment="1">
      <alignment horizontal="center" vertical="center" wrapText="1"/>
    </xf>
    <xf numFmtId="43" fontId="7" fillId="0" borderId="1" xfId="3" applyFont="1" applyBorder="1" applyAlignment="1">
      <alignment horizontal="center" vertical="center" wrapText="1"/>
    </xf>
    <xf numFmtId="7" fontId="7" fillId="6" borderId="1" xfId="3" applyNumberFormat="1" applyFont="1" applyFill="1" applyBorder="1" applyAlignment="1">
      <alignment horizontal="center" vertical="center"/>
    </xf>
    <xf numFmtId="7" fontId="7" fillId="0" borderId="1" xfId="3" applyNumberFormat="1" applyFont="1" applyBorder="1" applyAlignment="1">
      <alignment horizontal="center" vertical="center"/>
    </xf>
    <xf numFmtId="7" fontId="12" fillId="0" borderId="1" xfId="3" applyNumberFormat="1" applyFont="1" applyBorder="1" applyAlignment="1">
      <alignment horizontal="center" vertical="center"/>
    </xf>
    <xf numFmtId="43" fontId="7" fillId="6" borderId="1" xfId="3"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vertical="center"/>
    </xf>
    <xf numFmtId="0" fontId="7" fillId="0" borderId="5" xfId="0" applyFont="1" applyBorder="1" applyAlignment="1">
      <alignment horizontal="center" vertical="center"/>
    </xf>
    <xf numFmtId="0" fontId="8" fillId="0" borderId="5" xfId="0" applyFont="1" applyBorder="1" applyAlignment="1"/>
    <xf numFmtId="0" fontId="11"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8" fillId="0" borderId="1" xfId="0" applyFont="1" applyFill="1" applyBorder="1" applyAlignment="1"/>
    <xf numFmtId="0" fontId="11" fillId="0" borderId="1" xfId="0" applyFont="1" applyFill="1" applyBorder="1" applyAlignment="1">
      <alignment horizontal="left" vertical="center"/>
    </xf>
    <xf numFmtId="0" fontId="11" fillId="0" borderId="1" xfId="0" applyFont="1" applyFill="1" applyBorder="1" applyAlignment="1"/>
    <xf numFmtId="0" fontId="11" fillId="0" borderId="6"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9" fillId="2" borderId="1" xfId="0" applyFont="1" applyFill="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3" fillId="0" borderId="1" xfId="0" applyFont="1" applyFill="1" applyBorder="1" applyAlignment="1">
      <alignment horizontal="center" vertical="center" wrapText="1"/>
    </xf>
    <xf numFmtId="7" fontId="10" fillId="6" borderId="1" xfId="0" applyNumberFormat="1" applyFont="1" applyFill="1" applyBorder="1" applyAlignment="1">
      <alignment horizontal="left" vertical="center" wrapText="1"/>
    </xf>
    <xf numFmtId="7" fontId="13" fillId="0" borderId="1" xfId="0" applyNumberFormat="1" applyFont="1" applyFill="1" applyBorder="1" applyAlignment="1">
      <alignment horizontal="left" vertical="center" wrapText="1"/>
    </xf>
  </cellXfs>
  <cellStyles count="4">
    <cellStyle name="Moeda" xfId="1" builtinId="4"/>
    <cellStyle name="Normal" xfId="0" builtinId="0"/>
    <cellStyle name="Normal 2" xfId="2"/>
    <cellStyle name="Vírgula" xfId="3"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250030</xdr:colOff>
      <xdr:row>0</xdr:row>
      <xdr:rowOff>154781</xdr:rowOff>
    </xdr:from>
    <xdr:to>
      <xdr:col>0</xdr:col>
      <xdr:colOff>3131343</xdr:colOff>
      <xdr:row>0</xdr:row>
      <xdr:rowOff>1145381</xdr:rowOff>
    </xdr:to>
    <xdr:pic>
      <xdr:nvPicPr>
        <xdr:cNvPr id="2" name="Imagem 1"/>
        <xdr:cNvPicPr/>
      </xdr:nvPicPr>
      <xdr:blipFill>
        <a:blip xmlns:r="http://schemas.openxmlformats.org/officeDocument/2006/relationships" r:embed="rId1" cstate="print">
          <a:lum bright="-20000" contrast="40000"/>
        </a:blip>
        <a:stretch>
          <a:fillRect/>
        </a:stretch>
      </xdr:blipFill>
      <xdr:spPr bwMode="auto">
        <a:xfrm>
          <a:off x="250030" y="154781"/>
          <a:ext cx="2881313" cy="9906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1828800</xdr:colOff>
      <xdr:row>0</xdr:row>
      <xdr:rowOff>990600</xdr:rowOff>
    </xdr:to>
    <xdr:pic>
      <xdr:nvPicPr>
        <xdr:cNvPr id="2" name="Imagem 1"/>
        <xdr:cNvPicPr/>
      </xdr:nvPicPr>
      <xdr:blipFill>
        <a:blip xmlns:r="http://schemas.openxmlformats.org/officeDocument/2006/relationships" r:embed="rId1" cstate="print">
          <a:lum bright="-20000" contrast="40000"/>
        </a:blip>
        <a:stretch>
          <a:fillRect/>
        </a:stretch>
      </xdr:blipFill>
      <xdr:spPr bwMode="auto">
        <a:xfrm>
          <a:off x="0" y="0"/>
          <a:ext cx="1828800" cy="9906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2626178</xdr:colOff>
      <xdr:row>1</xdr:row>
      <xdr:rowOff>0</xdr:rowOff>
    </xdr:to>
    <xdr:pic>
      <xdr:nvPicPr>
        <xdr:cNvPr id="2" name="Imagem 1"/>
        <xdr:cNvPicPr/>
      </xdr:nvPicPr>
      <xdr:blipFill>
        <a:blip xmlns:r="http://schemas.openxmlformats.org/officeDocument/2006/relationships" r:embed="rId1" cstate="print">
          <a:lum bright="-20000" contrast="40000"/>
        </a:blip>
        <a:stretch>
          <a:fillRect/>
        </a:stretch>
      </xdr:blipFill>
      <xdr:spPr bwMode="auto">
        <a:xfrm>
          <a:off x="0" y="0"/>
          <a:ext cx="2626178" cy="9906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1828800</xdr:colOff>
      <xdr:row>0</xdr:row>
      <xdr:rowOff>752475</xdr:rowOff>
    </xdr:to>
    <xdr:pic>
      <xdr:nvPicPr>
        <xdr:cNvPr id="2" name="Imagem 1"/>
        <xdr:cNvPicPr/>
      </xdr:nvPicPr>
      <xdr:blipFill>
        <a:blip xmlns:r="http://schemas.openxmlformats.org/officeDocument/2006/relationships" r:embed="rId1" cstate="print">
          <a:lum bright="-20000" contrast="40000"/>
        </a:blip>
        <a:stretch>
          <a:fillRect/>
        </a:stretch>
      </xdr:blipFill>
      <xdr:spPr bwMode="auto">
        <a:xfrm>
          <a:off x="76200" y="0"/>
          <a:ext cx="1828800" cy="752475"/>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showGridLines="0" tabSelected="1" topLeftCell="A13" zoomScale="80" zoomScaleNormal="80" workbookViewId="0">
      <selection activeCell="A28" sqref="A28:F28"/>
    </sheetView>
  </sheetViews>
  <sheetFormatPr defaultColWidth="9.140625" defaultRowHeight="15" x14ac:dyDescent="0.2"/>
  <cols>
    <col min="1" max="1" width="198.5703125" style="8" customWidth="1"/>
    <col min="2" max="2" width="255.7109375" style="8" customWidth="1"/>
    <col min="3" max="3" width="47.7109375" style="11" customWidth="1"/>
    <col min="4" max="4" width="43.140625" style="11" customWidth="1"/>
    <col min="5" max="5" width="38.85546875" style="11" customWidth="1"/>
    <col min="6" max="6" width="45.5703125" style="12" customWidth="1"/>
    <col min="7" max="7" width="3.7109375" style="1" customWidth="1"/>
    <col min="8" max="8" width="9.140625" style="1"/>
    <col min="9" max="9" width="14" style="12" bestFit="1" customWidth="1"/>
    <col min="10" max="11" width="13.42578125" style="12" bestFit="1" customWidth="1"/>
    <col min="12" max="16384" width="9.140625" style="1"/>
  </cols>
  <sheetData>
    <row r="1" spans="1:11" ht="98.25" customHeight="1" x14ac:dyDescent="0.4">
      <c r="A1" s="80" t="s">
        <v>173</v>
      </c>
      <c r="B1" s="81"/>
      <c r="C1" s="81"/>
      <c r="D1" s="81"/>
      <c r="E1" s="81"/>
      <c r="F1" s="81"/>
    </row>
    <row r="2" spans="1:11" ht="30" customHeight="1" x14ac:dyDescent="0.2">
      <c r="A2" s="78" t="s">
        <v>51</v>
      </c>
      <c r="B2" s="78"/>
      <c r="C2" s="78"/>
      <c r="D2" s="78"/>
      <c r="E2" s="78"/>
      <c r="F2" s="78"/>
    </row>
    <row r="3" spans="1:11" ht="30" customHeight="1" x14ac:dyDescent="0.2">
      <c r="A3" s="37" t="s">
        <v>0</v>
      </c>
      <c r="B3" s="38" t="s">
        <v>1</v>
      </c>
      <c r="C3" s="39" t="s">
        <v>141</v>
      </c>
      <c r="D3" s="39" t="s">
        <v>14</v>
      </c>
      <c r="E3" s="39" t="s">
        <v>15</v>
      </c>
      <c r="F3" s="39" t="s">
        <v>142</v>
      </c>
    </row>
    <row r="4" spans="1:11" s="13" customFormat="1" ht="30" customHeight="1" x14ac:dyDescent="0.25">
      <c r="A4" s="64" t="s">
        <v>16</v>
      </c>
      <c r="B4" s="64" t="s">
        <v>17</v>
      </c>
      <c r="C4" s="56">
        <v>65.86</v>
      </c>
      <c r="D4" s="71">
        <v>857.03</v>
      </c>
      <c r="E4" s="71">
        <v>919.14</v>
      </c>
      <c r="F4" s="56">
        <f>C4+D4-E4</f>
        <v>3.75</v>
      </c>
      <c r="I4" s="15"/>
      <c r="J4" s="15"/>
      <c r="K4" s="15"/>
    </row>
    <row r="5" spans="1:11" s="13" customFormat="1" ht="62.25" customHeight="1" x14ac:dyDescent="0.25">
      <c r="A5" s="64" t="s">
        <v>18</v>
      </c>
      <c r="B5" s="64" t="s">
        <v>19</v>
      </c>
      <c r="C5" s="56">
        <v>0</v>
      </c>
      <c r="D5" s="71">
        <v>0</v>
      </c>
      <c r="E5" s="71">
        <v>0</v>
      </c>
      <c r="F5" s="56">
        <f t="shared" ref="F5:F25" si="0">C5+D5-E5</f>
        <v>0</v>
      </c>
      <c r="I5" s="15"/>
      <c r="J5" s="15"/>
      <c r="K5" s="15"/>
    </row>
    <row r="6" spans="1:11" s="13" customFormat="1" ht="30" customHeight="1" x14ac:dyDescent="0.25">
      <c r="A6" s="64" t="s">
        <v>20</v>
      </c>
      <c r="B6" s="64"/>
      <c r="C6" s="56">
        <v>62.01</v>
      </c>
      <c r="D6" s="71">
        <v>0</v>
      </c>
      <c r="E6" s="71">
        <v>0</v>
      </c>
      <c r="F6" s="56">
        <f t="shared" si="0"/>
        <v>62.01</v>
      </c>
      <c r="I6" s="15"/>
      <c r="J6" s="15"/>
      <c r="K6" s="15"/>
    </row>
    <row r="7" spans="1:11" s="13" customFormat="1" ht="30" customHeight="1" x14ac:dyDescent="0.25">
      <c r="A7" s="64" t="s">
        <v>21</v>
      </c>
      <c r="B7" s="64"/>
      <c r="C7" s="56">
        <v>10343.26</v>
      </c>
      <c r="D7" s="71">
        <v>91.53</v>
      </c>
      <c r="E7" s="71">
        <v>10433.68</v>
      </c>
      <c r="F7" s="56">
        <f t="shared" si="0"/>
        <v>1.1100000000005821</v>
      </c>
      <c r="I7" s="15"/>
      <c r="J7" s="15"/>
      <c r="K7" s="15"/>
    </row>
    <row r="8" spans="1:11" s="13" customFormat="1" ht="30" customHeight="1" x14ac:dyDescent="0.25">
      <c r="A8" s="64" t="s">
        <v>22</v>
      </c>
      <c r="B8" s="64"/>
      <c r="C8" s="56">
        <v>709.08</v>
      </c>
      <c r="D8" s="71">
        <v>27541</v>
      </c>
      <c r="E8" s="71">
        <v>25016.36</v>
      </c>
      <c r="F8" s="56">
        <f t="shared" si="0"/>
        <v>3233.7200000000012</v>
      </c>
      <c r="I8" s="15"/>
      <c r="J8" s="15"/>
      <c r="K8" s="15"/>
    </row>
    <row r="9" spans="1:11" s="13" customFormat="1" ht="30" customHeight="1" x14ac:dyDescent="0.25">
      <c r="A9" s="64" t="s">
        <v>23</v>
      </c>
      <c r="B9" s="64"/>
      <c r="C9" s="56">
        <v>0</v>
      </c>
      <c r="D9" s="71">
        <v>0</v>
      </c>
      <c r="E9" s="71">
        <v>0</v>
      </c>
      <c r="F9" s="56">
        <f t="shared" si="0"/>
        <v>0</v>
      </c>
      <c r="I9" s="15"/>
      <c r="J9" s="15"/>
      <c r="K9" s="15"/>
    </row>
    <row r="10" spans="1:11" s="13" customFormat="1" ht="30" customHeight="1" x14ac:dyDescent="0.25">
      <c r="A10" s="64" t="s">
        <v>24</v>
      </c>
      <c r="B10" s="64"/>
      <c r="C10" s="56">
        <v>2.2999999999999998</v>
      </c>
      <c r="D10" s="71">
        <v>4800.5</v>
      </c>
      <c r="E10" s="71">
        <v>4780.8999999999996</v>
      </c>
      <c r="F10" s="56">
        <f t="shared" si="0"/>
        <v>21.900000000000546</v>
      </c>
      <c r="I10" s="15"/>
      <c r="J10" s="15"/>
      <c r="K10" s="15"/>
    </row>
    <row r="11" spans="1:11" s="13" customFormat="1" ht="30" customHeight="1" x14ac:dyDescent="0.25">
      <c r="A11" s="64" t="s">
        <v>25</v>
      </c>
      <c r="B11" s="64"/>
      <c r="C11" s="56">
        <v>9603.56</v>
      </c>
      <c r="D11" s="71">
        <v>18040.88</v>
      </c>
      <c r="E11" s="71">
        <v>15504.89</v>
      </c>
      <c r="F11" s="56">
        <f t="shared" si="0"/>
        <v>12139.550000000003</v>
      </c>
      <c r="I11" s="15"/>
      <c r="J11" s="15"/>
      <c r="K11" s="15"/>
    </row>
    <row r="12" spans="1:11" s="13" customFormat="1" ht="30" customHeight="1" x14ac:dyDescent="0.25">
      <c r="A12" s="64" t="s">
        <v>56</v>
      </c>
      <c r="B12" s="64"/>
      <c r="C12" s="56">
        <v>11.49</v>
      </c>
      <c r="D12" s="71">
        <v>0</v>
      </c>
      <c r="E12" s="71">
        <v>11.49</v>
      </c>
      <c r="F12" s="56">
        <f t="shared" si="0"/>
        <v>0</v>
      </c>
      <c r="I12" s="15"/>
      <c r="J12" s="15"/>
      <c r="K12" s="15"/>
    </row>
    <row r="13" spans="1:11" s="13" customFormat="1" ht="30" customHeight="1" x14ac:dyDescent="0.25">
      <c r="A13" s="64" t="s">
        <v>55</v>
      </c>
      <c r="B13" s="64" t="s">
        <v>101</v>
      </c>
      <c r="C13" s="56">
        <v>1000</v>
      </c>
      <c r="D13" s="71">
        <v>0</v>
      </c>
      <c r="E13" s="71">
        <v>0</v>
      </c>
      <c r="F13" s="56">
        <f t="shared" si="0"/>
        <v>1000</v>
      </c>
      <c r="I13" s="15"/>
      <c r="J13" s="15"/>
      <c r="K13" s="15"/>
    </row>
    <row r="14" spans="1:11" s="13" customFormat="1" ht="30" customHeight="1" x14ac:dyDescent="0.25">
      <c r="A14" s="64" t="s">
        <v>53</v>
      </c>
      <c r="B14" s="64" t="s">
        <v>58</v>
      </c>
      <c r="C14" s="56">
        <v>3000</v>
      </c>
      <c r="D14" s="71">
        <v>0</v>
      </c>
      <c r="E14" s="71">
        <v>0</v>
      </c>
      <c r="F14" s="56">
        <f t="shared" si="0"/>
        <v>3000</v>
      </c>
      <c r="I14" s="15"/>
      <c r="J14" s="15"/>
      <c r="K14" s="15"/>
    </row>
    <row r="15" spans="1:11" s="13" customFormat="1" ht="30" customHeight="1" x14ac:dyDescent="0.25">
      <c r="A15" s="64" t="s">
        <v>114</v>
      </c>
      <c r="B15" s="64"/>
      <c r="C15" s="56">
        <v>0</v>
      </c>
      <c r="D15" s="71">
        <v>0</v>
      </c>
      <c r="E15" s="71">
        <v>0</v>
      </c>
      <c r="F15" s="56">
        <f t="shared" si="0"/>
        <v>0</v>
      </c>
      <c r="I15" s="15"/>
      <c r="J15" s="15"/>
      <c r="K15" s="15"/>
    </row>
    <row r="16" spans="1:11" s="13" customFormat="1" ht="30" customHeight="1" x14ac:dyDescent="0.25">
      <c r="A16" s="65" t="s">
        <v>54</v>
      </c>
      <c r="B16" s="65"/>
      <c r="C16" s="56">
        <f>3011.98-301.2</f>
        <v>2710.78</v>
      </c>
      <c r="D16" s="70">
        <v>0</v>
      </c>
      <c r="E16" s="70">
        <v>75.3</v>
      </c>
      <c r="F16" s="56">
        <f t="shared" si="0"/>
        <v>2635.48</v>
      </c>
      <c r="I16" s="15"/>
      <c r="J16" s="15"/>
      <c r="K16" s="15"/>
    </row>
    <row r="17" spans="1:11" s="13" customFormat="1" ht="30" customHeight="1" x14ac:dyDescent="0.25">
      <c r="A17" s="65" t="s">
        <v>26</v>
      </c>
      <c r="B17" s="65"/>
      <c r="C17" s="56">
        <v>332489.19</v>
      </c>
      <c r="D17" s="70">
        <v>0</v>
      </c>
      <c r="E17" s="70"/>
      <c r="F17" s="56">
        <f t="shared" si="0"/>
        <v>332489.19</v>
      </c>
      <c r="I17" s="15"/>
      <c r="J17" s="15"/>
      <c r="K17" s="15"/>
    </row>
    <row r="18" spans="1:11" s="13" customFormat="1" ht="30" customHeight="1" x14ac:dyDescent="0.25">
      <c r="A18" s="64" t="s">
        <v>27</v>
      </c>
      <c r="B18" s="64"/>
      <c r="C18" s="56">
        <f>2249.5-1934.86+999.9-838.4</f>
        <v>476.14</v>
      </c>
      <c r="D18" s="71">
        <v>0</v>
      </c>
      <c r="E18" s="71">
        <v>50.01</v>
      </c>
      <c r="F18" s="56">
        <f t="shared" si="0"/>
        <v>426.13</v>
      </c>
      <c r="I18" s="15"/>
      <c r="J18" s="15"/>
      <c r="K18" s="15"/>
    </row>
    <row r="19" spans="1:11" s="13" customFormat="1" ht="30" customHeight="1" x14ac:dyDescent="0.25">
      <c r="A19" s="64" t="s">
        <v>28</v>
      </c>
      <c r="B19" s="64"/>
      <c r="C19" s="56">
        <f>5500-573.25+1540-962.49+6157-5591.53+55722-48247.36</f>
        <v>13544.370000000003</v>
      </c>
      <c r="D19" s="71">
        <v>0</v>
      </c>
      <c r="E19" s="71">
        <f>22.5+38.49+153.93+1393.05</f>
        <v>1607.97</v>
      </c>
      <c r="F19" s="56">
        <f t="shared" si="0"/>
        <v>11936.400000000003</v>
      </c>
      <c r="I19" s="15"/>
      <c r="J19" s="15"/>
      <c r="K19" s="15"/>
    </row>
    <row r="20" spans="1:11" s="13" customFormat="1" ht="30" customHeight="1" x14ac:dyDescent="0.25">
      <c r="A20" s="64" t="s">
        <v>29</v>
      </c>
      <c r="B20" s="64"/>
      <c r="C20" s="56"/>
      <c r="D20" s="71">
        <v>0</v>
      </c>
      <c r="E20" s="72"/>
      <c r="F20" s="76">
        <f t="shared" si="0"/>
        <v>0</v>
      </c>
      <c r="I20" s="15"/>
      <c r="J20" s="15"/>
      <c r="K20" s="15"/>
    </row>
    <row r="21" spans="1:11" s="13" customFormat="1" ht="30" customHeight="1" x14ac:dyDescent="0.25">
      <c r="A21" s="64" t="s">
        <v>30</v>
      </c>
      <c r="B21" s="64"/>
      <c r="C21" s="41">
        <f>1880-1247.21+4483.99-4397.65</f>
        <v>719.13000000000011</v>
      </c>
      <c r="D21" s="42">
        <v>0</v>
      </c>
      <c r="E21" s="42">
        <f>47.01+85.83</f>
        <v>132.84</v>
      </c>
      <c r="F21" s="41">
        <f t="shared" si="0"/>
        <v>586.29000000000008</v>
      </c>
      <c r="I21" s="15"/>
      <c r="J21" s="15"/>
      <c r="K21" s="15"/>
    </row>
    <row r="22" spans="1:11" s="13" customFormat="1" ht="30" customHeight="1" x14ac:dyDescent="0.25">
      <c r="A22" s="64" t="s">
        <v>115</v>
      </c>
      <c r="B22" s="64"/>
      <c r="C22" s="56">
        <f>540.65-540.65</f>
        <v>0</v>
      </c>
      <c r="D22" s="71"/>
      <c r="E22" s="71"/>
      <c r="F22" s="56">
        <f t="shared" si="0"/>
        <v>0</v>
      </c>
      <c r="I22" s="15"/>
      <c r="J22" s="15"/>
      <c r="K22" s="15"/>
    </row>
    <row r="23" spans="1:11" s="13" customFormat="1" ht="30" customHeight="1" x14ac:dyDescent="0.25">
      <c r="A23" s="64" t="s">
        <v>31</v>
      </c>
      <c r="B23" s="64"/>
      <c r="C23" s="56">
        <f>25800-23478.11</f>
        <v>2321.8899999999994</v>
      </c>
      <c r="D23" s="71">
        <v>0</v>
      </c>
      <c r="E23" s="71">
        <v>645</v>
      </c>
      <c r="F23" s="56">
        <f t="shared" si="0"/>
        <v>1676.8899999999994</v>
      </c>
      <c r="I23" s="15"/>
      <c r="J23" s="15"/>
      <c r="K23" s="15"/>
    </row>
    <row r="24" spans="1:11" s="13" customFormat="1" ht="30" customHeight="1" x14ac:dyDescent="0.25">
      <c r="A24" s="64" t="s">
        <v>32</v>
      </c>
      <c r="B24" s="64"/>
      <c r="C24" s="56">
        <f>22175-20777.31</f>
        <v>1397.6899999999987</v>
      </c>
      <c r="D24" s="71">
        <v>0</v>
      </c>
      <c r="E24" s="71">
        <v>554.37</v>
      </c>
      <c r="F24" s="56">
        <f t="shared" si="0"/>
        <v>843.31999999999869</v>
      </c>
      <c r="I24" s="15"/>
      <c r="J24" s="15"/>
      <c r="K24" s="15"/>
    </row>
    <row r="25" spans="1:11" s="13" customFormat="1" ht="30" customHeight="1" x14ac:dyDescent="0.25">
      <c r="A25" s="65" t="s">
        <v>33</v>
      </c>
      <c r="B25" s="65"/>
      <c r="C25" s="56">
        <v>210000</v>
      </c>
      <c r="D25" s="70">
        <v>0</v>
      </c>
      <c r="E25" s="70"/>
      <c r="F25" s="56">
        <f t="shared" si="0"/>
        <v>210000</v>
      </c>
      <c r="I25" s="15"/>
      <c r="J25" s="15"/>
      <c r="K25" s="15"/>
    </row>
    <row r="26" spans="1:11" s="14" customFormat="1" ht="26.25" x14ac:dyDescent="0.25">
      <c r="A26" s="66"/>
      <c r="B26" s="66"/>
      <c r="C26" s="73">
        <f>SUM(C4:C25)</f>
        <v>588456.75</v>
      </c>
      <c r="D26" s="74">
        <f>SUM(D4:D25)</f>
        <v>51330.94</v>
      </c>
      <c r="E26" s="74">
        <f>SUM(E4:E25)</f>
        <v>59731.950000000004</v>
      </c>
      <c r="F26" s="73">
        <f>SUM(F4:F25)</f>
        <v>580055.74</v>
      </c>
      <c r="I26" s="16"/>
      <c r="J26" s="16"/>
      <c r="K26" s="16"/>
    </row>
    <row r="27" spans="1:11" s="14" customFormat="1" ht="26.25" x14ac:dyDescent="0.25">
      <c r="A27" s="66"/>
      <c r="B27" s="67"/>
      <c r="C27" s="73">
        <f>C16+C17+C18+C19+C20+C21+C22+C23+C24+C25</f>
        <v>563659.19000000006</v>
      </c>
      <c r="D27" s="75">
        <f>D16+D17+D18+D19+D20+D21+D22+D23+D24+D25</f>
        <v>0</v>
      </c>
      <c r="E27" s="75">
        <f>E16+E17+E18+E19+E20+E21+E22+E23+E24+E25</f>
        <v>3065.49</v>
      </c>
      <c r="F27" s="73">
        <f>F16+F17+F18+F19+F20+F21+F22+F23+F24+F25</f>
        <v>560593.69999999995</v>
      </c>
      <c r="I27" s="16"/>
      <c r="J27" s="16"/>
      <c r="K27" s="16"/>
    </row>
    <row r="28" spans="1:11" s="14" customFormat="1" ht="30" customHeight="1" x14ac:dyDescent="0.25">
      <c r="A28" s="79" t="s">
        <v>52</v>
      </c>
      <c r="B28" s="79"/>
      <c r="C28" s="79"/>
      <c r="D28" s="79"/>
      <c r="E28" s="79"/>
      <c r="F28" s="79"/>
      <c r="H28" s="26"/>
      <c r="I28" s="16"/>
      <c r="J28" s="16"/>
      <c r="K28" s="16"/>
    </row>
    <row r="29" spans="1:11" s="14" customFormat="1" ht="30" customHeight="1" x14ac:dyDescent="0.25">
      <c r="A29" s="68" t="s">
        <v>0</v>
      </c>
      <c r="B29" s="68" t="s">
        <v>1</v>
      </c>
      <c r="C29" s="39" t="str">
        <f>C3</f>
        <v>Saldo Inicial 01/01/2015</v>
      </c>
      <c r="D29" s="39" t="s">
        <v>34</v>
      </c>
      <c r="E29" s="39" t="s">
        <v>35</v>
      </c>
      <c r="F29" s="39" t="str">
        <f>F3</f>
        <v>Saldo Final 31/03/2015</v>
      </c>
      <c r="I29" s="16"/>
      <c r="J29" s="16"/>
      <c r="K29" s="16"/>
    </row>
    <row r="30" spans="1:11" s="14" customFormat="1" ht="25.5" customHeight="1" x14ac:dyDescent="0.25">
      <c r="A30" s="69" t="s">
        <v>154</v>
      </c>
      <c r="B30" s="69"/>
      <c r="C30" s="56"/>
      <c r="D30" s="70">
        <v>450</v>
      </c>
      <c r="E30" s="70">
        <v>450</v>
      </c>
      <c r="F30" s="56">
        <f>C30-D30+E30</f>
        <v>0</v>
      </c>
      <c r="I30" s="16"/>
      <c r="J30" s="16"/>
      <c r="K30" s="16"/>
    </row>
    <row r="31" spans="1:11" s="14" customFormat="1" ht="22.5" customHeight="1" x14ac:dyDescent="0.25">
      <c r="A31" s="64" t="s">
        <v>36</v>
      </c>
      <c r="B31" s="64" t="s">
        <v>37</v>
      </c>
      <c r="C31" s="56">
        <v>1145.8499999999999</v>
      </c>
      <c r="D31" s="71">
        <v>2807.85</v>
      </c>
      <c r="E31" s="71">
        <v>1662</v>
      </c>
      <c r="F31" s="56">
        <f>C31-D31+E31</f>
        <v>0</v>
      </c>
      <c r="I31" s="16"/>
      <c r="J31" s="16"/>
      <c r="K31" s="16"/>
    </row>
    <row r="32" spans="1:11" s="14" customFormat="1" ht="22.5" customHeight="1" x14ac:dyDescent="0.25">
      <c r="A32" s="64" t="s">
        <v>148</v>
      </c>
      <c r="B32" s="64" t="s">
        <v>149</v>
      </c>
      <c r="C32" s="56"/>
      <c r="D32" s="71">
        <v>1046</v>
      </c>
      <c r="E32" s="71">
        <v>1046</v>
      </c>
      <c r="F32" s="56">
        <f>C32-D32+E32</f>
        <v>0</v>
      </c>
      <c r="I32" s="16"/>
      <c r="J32" s="16"/>
      <c r="K32" s="16"/>
    </row>
    <row r="33" spans="1:11" s="14" customFormat="1" ht="22.5" customHeight="1" x14ac:dyDescent="0.25">
      <c r="A33" s="64" t="s">
        <v>116</v>
      </c>
      <c r="B33" s="64" t="s">
        <v>117</v>
      </c>
      <c r="C33" s="56">
        <v>370.63</v>
      </c>
      <c r="D33" s="71">
        <v>370.63</v>
      </c>
      <c r="E33" s="71">
        <v>0</v>
      </c>
      <c r="F33" s="56">
        <f>C33-D33+E33</f>
        <v>0</v>
      </c>
      <c r="I33" s="16"/>
      <c r="J33" s="16"/>
      <c r="K33" s="16"/>
    </row>
    <row r="34" spans="1:11" s="14" customFormat="1" ht="22.5" customHeight="1" x14ac:dyDescent="0.25">
      <c r="A34" s="64" t="s">
        <v>150</v>
      </c>
      <c r="B34" s="64"/>
      <c r="C34" s="56"/>
      <c r="D34" s="71">
        <v>160</v>
      </c>
      <c r="E34" s="71">
        <v>160</v>
      </c>
      <c r="F34" s="56">
        <f>C34-D34+E34</f>
        <v>0</v>
      </c>
      <c r="I34" s="16"/>
      <c r="J34" s="16"/>
      <c r="K34" s="16"/>
    </row>
    <row r="35" spans="1:11" s="14" customFormat="1" ht="22.5" customHeight="1" x14ac:dyDescent="0.25">
      <c r="A35" s="64" t="s">
        <v>118</v>
      </c>
      <c r="B35" s="64" t="s">
        <v>119</v>
      </c>
      <c r="C35" s="56">
        <v>8230.68</v>
      </c>
      <c r="D35" s="71">
        <v>8230.68</v>
      </c>
      <c r="E35" s="71">
        <v>0</v>
      </c>
      <c r="F35" s="56">
        <f t="shared" ref="F35:F48" si="1">C35-D35+E35</f>
        <v>0</v>
      </c>
      <c r="I35" s="16"/>
      <c r="J35" s="16"/>
      <c r="K35" s="16"/>
    </row>
    <row r="36" spans="1:11" s="14" customFormat="1" ht="22.5" customHeight="1" x14ac:dyDescent="0.25">
      <c r="A36" s="64" t="s">
        <v>151</v>
      </c>
      <c r="B36" s="64"/>
      <c r="C36" s="56"/>
      <c r="D36" s="71">
        <v>170</v>
      </c>
      <c r="E36" s="71">
        <v>170</v>
      </c>
      <c r="F36" s="56">
        <f>C36-D36+E36</f>
        <v>0</v>
      </c>
      <c r="I36" s="16"/>
      <c r="J36" s="16"/>
      <c r="K36" s="16"/>
    </row>
    <row r="37" spans="1:11" s="14" customFormat="1" ht="22.5" customHeight="1" x14ac:dyDescent="0.25">
      <c r="A37" s="64" t="s">
        <v>152</v>
      </c>
      <c r="B37" s="64"/>
      <c r="C37" s="56"/>
      <c r="D37" s="71">
        <v>100</v>
      </c>
      <c r="E37" s="71">
        <v>100</v>
      </c>
      <c r="F37" s="56">
        <f>C37-D37+E37</f>
        <v>0</v>
      </c>
      <c r="I37" s="16"/>
      <c r="J37" s="16"/>
      <c r="K37" s="16"/>
    </row>
    <row r="38" spans="1:11" s="14" customFormat="1" ht="22.5" customHeight="1" x14ac:dyDescent="0.25">
      <c r="A38" s="64" t="s">
        <v>153</v>
      </c>
      <c r="B38" s="64"/>
      <c r="C38" s="56"/>
      <c r="D38" s="71">
        <v>100</v>
      </c>
      <c r="E38" s="71">
        <v>100</v>
      </c>
      <c r="F38" s="56">
        <f>C38-D38+E38</f>
        <v>0</v>
      </c>
      <c r="I38" s="16"/>
      <c r="J38" s="16"/>
      <c r="K38" s="16"/>
    </row>
    <row r="39" spans="1:11" s="14" customFormat="1" ht="22.5" customHeight="1" x14ac:dyDescent="0.25">
      <c r="A39" s="64" t="s">
        <v>38</v>
      </c>
      <c r="B39" s="64" t="s">
        <v>120</v>
      </c>
      <c r="C39" s="56">
        <v>1912</v>
      </c>
      <c r="D39" s="71">
        <v>6303.22</v>
      </c>
      <c r="E39" s="71">
        <v>6299.22</v>
      </c>
      <c r="F39" s="56">
        <f>C39-D39+E39</f>
        <v>1908</v>
      </c>
      <c r="I39" s="16"/>
      <c r="J39" s="16"/>
      <c r="K39" s="16"/>
    </row>
    <row r="40" spans="1:11" s="14" customFormat="1" ht="48.75" customHeight="1" x14ac:dyDescent="0.25">
      <c r="A40" s="64" t="s">
        <v>39</v>
      </c>
      <c r="B40" s="64" t="s">
        <v>40</v>
      </c>
      <c r="C40" s="56">
        <v>1762.14</v>
      </c>
      <c r="D40" s="71">
        <v>0</v>
      </c>
      <c r="E40" s="71">
        <v>0</v>
      </c>
      <c r="F40" s="56">
        <f t="shared" si="1"/>
        <v>1762.14</v>
      </c>
      <c r="I40" s="16"/>
      <c r="J40" s="16"/>
      <c r="K40" s="16"/>
    </row>
    <row r="41" spans="1:11" s="14" customFormat="1" ht="52.5" x14ac:dyDescent="0.25">
      <c r="A41" s="64" t="s">
        <v>41</v>
      </c>
      <c r="B41" s="64" t="s">
        <v>104</v>
      </c>
      <c r="C41" s="56">
        <v>15.49</v>
      </c>
      <c r="D41" s="71">
        <v>21.44</v>
      </c>
      <c r="E41" s="71">
        <v>32.74</v>
      </c>
      <c r="F41" s="56">
        <f>C41-D41+E41</f>
        <v>26.79</v>
      </c>
      <c r="I41" s="16"/>
      <c r="J41" s="16"/>
      <c r="K41" s="16"/>
    </row>
    <row r="42" spans="1:11" s="14" customFormat="1" ht="26.25" x14ac:dyDescent="0.25">
      <c r="A42" s="64" t="s">
        <v>155</v>
      </c>
      <c r="B42" s="64" t="s">
        <v>172</v>
      </c>
      <c r="C42" s="56"/>
      <c r="D42" s="71"/>
      <c r="E42" s="71">
        <v>13.1</v>
      </c>
      <c r="F42" s="56">
        <f t="shared" si="1"/>
        <v>13.1</v>
      </c>
      <c r="I42" s="16"/>
      <c r="J42" s="16"/>
      <c r="K42" s="16"/>
    </row>
    <row r="43" spans="1:11" s="14" customFormat="1" ht="26.25" x14ac:dyDescent="0.25">
      <c r="A43" s="64" t="s">
        <v>42</v>
      </c>
      <c r="B43" s="64" t="s">
        <v>43</v>
      </c>
      <c r="C43" s="56">
        <v>1202.5999999999999</v>
      </c>
      <c r="D43" s="71">
        <v>2878.35</v>
      </c>
      <c r="E43" s="71">
        <v>2591.9299999999998</v>
      </c>
      <c r="F43" s="56">
        <f t="shared" si="1"/>
        <v>916.17999999999984</v>
      </c>
      <c r="I43" s="16"/>
      <c r="J43" s="16"/>
      <c r="K43" s="16"/>
    </row>
    <row r="44" spans="1:11" s="14" customFormat="1" ht="30" customHeight="1" x14ac:dyDescent="0.25">
      <c r="A44" s="64" t="s">
        <v>44</v>
      </c>
      <c r="B44" s="64" t="s">
        <v>45</v>
      </c>
      <c r="C44" s="56">
        <v>206.04</v>
      </c>
      <c r="D44" s="71">
        <v>600.23</v>
      </c>
      <c r="E44" s="71">
        <v>573.32000000000005</v>
      </c>
      <c r="F44" s="56">
        <f t="shared" si="1"/>
        <v>179.13</v>
      </c>
      <c r="I44" s="16"/>
      <c r="J44" s="16"/>
      <c r="K44" s="16"/>
    </row>
    <row r="45" spans="1:11" s="14" customFormat="1" ht="30" customHeight="1" x14ac:dyDescent="0.25">
      <c r="A45" s="64" t="s">
        <v>46</v>
      </c>
      <c r="B45" s="64" t="s">
        <v>47</v>
      </c>
      <c r="C45" s="56">
        <v>45.5</v>
      </c>
      <c r="D45" s="71"/>
      <c r="E45" s="71">
        <v>74.64</v>
      </c>
      <c r="F45" s="56">
        <f t="shared" si="1"/>
        <v>120.14</v>
      </c>
      <c r="I45" s="16"/>
      <c r="J45" s="16"/>
      <c r="K45" s="16"/>
    </row>
    <row r="46" spans="1:11" s="14" customFormat="1" ht="30" customHeight="1" x14ac:dyDescent="0.25">
      <c r="A46" s="64" t="s">
        <v>48</v>
      </c>
      <c r="B46" s="64" t="s">
        <v>49</v>
      </c>
      <c r="C46" s="56">
        <v>31.12</v>
      </c>
      <c r="D46" s="71">
        <v>82.08</v>
      </c>
      <c r="E46" s="71">
        <v>104.47</v>
      </c>
      <c r="F46" s="56">
        <f t="shared" si="1"/>
        <v>53.510000000000005</v>
      </c>
      <c r="I46" s="16"/>
      <c r="J46" s="16"/>
      <c r="K46" s="16"/>
    </row>
    <row r="47" spans="1:11" s="14" customFormat="1" ht="30" customHeight="1" x14ac:dyDescent="0.25">
      <c r="A47" s="64" t="s">
        <v>100</v>
      </c>
      <c r="B47" s="64" t="s">
        <v>50</v>
      </c>
      <c r="C47" s="56">
        <v>4236.25</v>
      </c>
      <c r="D47" s="71">
        <v>4236.25</v>
      </c>
      <c r="E47" s="71">
        <v>3534.06</v>
      </c>
      <c r="F47" s="56">
        <f t="shared" si="1"/>
        <v>3534.06</v>
      </c>
      <c r="I47" s="16"/>
      <c r="J47" s="16"/>
      <c r="K47" s="16"/>
    </row>
    <row r="48" spans="1:11" s="14" customFormat="1" ht="30" customHeight="1" x14ac:dyDescent="0.25">
      <c r="A48" s="64" t="s">
        <v>57</v>
      </c>
      <c r="B48" s="64" t="s">
        <v>156</v>
      </c>
      <c r="C48" s="56">
        <v>569298.44999999995</v>
      </c>
      <c r="D48" s="71">
        <v>0</v>
      </c>
      <c r="E48" s="71">
        <v>4.54</v>
      </c>
      <c r="F48" s="56">
        <f t="shared" si="1"/>
        <v>569302.99</v>
      </c>
      <c r="I48" s="16"/>
      <c r="J48" s="16"/>
      <c r="K48" s="16"/>
    </row>
    <row r="49" spans="1:6" ht="23.25" customHeight="1" x14ac:dyDescent="0.2">
      <c r="A49" s="40"/>
      <c r="B49" s="40"/>
      <c r="C49" s="56">
        <f>SUM(C31:C48)</f>
        <v>588456.75</v>
      </c>
      <c r="D49" s="71">
        <f>SUM(D31:D48)</f>
        <v>27106.73</v>
      </c>
      <c r="E49" s="71">
        <f>SUM(E31:E48)</f>
        <v>16466.02</v>
      </c>
      <c r="F49" s="56">
        <f>SUM(F31:F48)</f>
        <v>577816.04</v>
      </c>
    </row>
    <row r="50" spans="1:6" x14ac:dyDescent="0.2">
      <c r="A50" s="4"/>
      <c r="B50" s="4"/>
      <c r="C50" s="5"/>
      <c r="D50" s="5"/>
      <c r="E50" s="5"/>
      <c r="F50" s="5"/>
    </row>
  </sheetData>
  <mergeCells count="3">
    <mergeCell ref="A2:F2"/>
    <mergeCell ref="A28:F28"/>
    <mergeCell ref="A1:F1"/>
  </mergeCells>
  <printOptions horizontalCentered="1"/>
  <pageMargins left="0" right="0" top="0.98425196850393704" bottom="0.59055118110236227" header="0" footer="0"/>
  <pageSetup paperSize="9" scale="55" orientation="landscape" r:id="rId1"/>
  <headerFooter>
    <oddHeader>&amp;C&amp;"Bookman Old Style,Negrito"&amp;16ASSOCIAÇÃO DOS DEFICIENTES VISUAIS DO ESTADO DE GOIÁS - ADVEG
CNPJ 00.037.754/0001-16
PRESTAÇÃO DE CONTAS  - CRÉDITOS E OBRIGAÇÕES - 1º TRIMESTRE/2015
01/01/2015   a 31/03/2015</oddHeader>
    <oddFooter>&amp;L&amp;P / &amp;N&amp;R&amp;D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zoomScale="70" zoomScaleNormal="70" zoomScaleSheetLayoutView="70" workbookViewId="0">
      <pane ySplit="3" topLeftCell="A4" activePane="bottomLeft" state="frozen"/>
      <selection pane="bottomLeft" activeCell="A4" sqref="A4"/>
    </sheetView>
  </sheetViews>
  <sheetFormatPr defaultColWidth="9.140625" defaultRowHeight="30" customHeight="1" x14ac:dyDescent="0.2"/>
  <cols>
    <col min="1" max="1" width="91.5703125" style="8" bestFit="1" customWidth="1"/>
    <col min="2" max="2" width="56.28515625" style="8" customWidth="1"/>
    <col min="3" max="3" width="255.7109375" style="8" customWidth="1"/>
    <col min="4" max="4" width="122.42578125" style="8" customWidth="1"/>
    <col min="5" max="5" width="48.140625" style="8" customWidth="1"/>
    <col min="6" max="6" width="24.85546875" style="8" customWidth="1"/>
    <col min="7" max="7" width="23.5703125" style="8" customWidth="1"/>
    <col min="8" max="8" width="25.85546875" style="8" customWidth="1"/>
    <col min="9" max="9" width="35.7109375" style="10" customWidth="1"/>
    <col min="10" max="10" width="45" style="10" customWidth="1"/>
    <col min="11" max="11" width="4.5703125" style="1" bestFit="1" customWidth="1"/>
    <col min="12" max="12" width="9.140625" style="1"/>
    <col min="13" max="13" width="13.28515625" style="12" bestFit="1" customWidth="1"/>
    <col min="14" max="14" width="9.140625" style="1"/>
    <col min="15" max="15" width="13.28515625" style="1" bestFit="1" customWidth="1"/>
    <col min="16" max="16384" width="9.140625" style="1"/>
  </cols>
  <sheetData>
    <row r="1" spans="1:13" ht="94.5" customHeight="1" x14ac:dyDescent="0.4">
      <c r="A1" s="83" t="s">
        <v>177</v>
      </c>
      <c r="B1" s="84"/>
      <c r="C1" s="84"/>
      <c r="D1" s="84"/>
      <c r="E1" s="84"/>
      <c r="F1" s="84"/>
      <c r="G1" s="84"/>
      <c r="H1" s="84"/>
      <c r="I1" s="84"/>
      <c r="J1" s="84"/>
    </row>
    <row r="2" spans="1:13" ht="26.25" x14ac:dyDescent="0.4">
      <c r="A2" s="85" t="s">
        <v>174</v>
      </c>
      <c r="B2" s="86"/>
      <c r="C2" s="86"/>
      <c r="D2" s="86"/>
      <c r="E2" s="86"/>
      <c r="F2" s="86"/>
      <c r="G2" s="86"/>
      <c r="H2" s="86"/>
      <c r="I2" s="86"/>
      <c r="J2" s="86"/>
    </row>
    <row r="3" spans="1:13" ht="26.25" x14ac:dyDescent="0.2">
      <c r="A3" s="51" t="s">
        <v>0</v>
      </c>
      <c r="B3" s="52" t="s">
        <v>88</v>
      </c>
      <c r="C3" s="52" t="s">
        <v>59</v>
      </c>
      <c r="D3" s="52" t="s">
        <v>60</v>
      </c>
      <c r="E3" s="53" t="s">
        <v>141</v>
      </c>
      <c r="F3" s="54" t="s">
        <v>143</v>
      </c>
      <c r="G3" s="54" t="s">
        <v>144</v>
      </c>
      <c r="H3" s="54" t="s">
        <v>145</v>
      </c>
      <c r="I3" s="54" t="s">
        <v>98</v>
      </c>
      <c r="J3" s="54" t="s">
        <v>142</v>
      </c>
    </row>
    <row r="4" spans="1:13" ht="26.25" x14ac:dyDescent="0.2">
      <c r="A4" s="55" t="s">
        <v>81</v>
      </c>
      <c r="B4" s="77" t="s">
        <v>93</v>
      </c>
      <c r="C4" s="77" t="s">
        <v>82</v>
      </c>
      <c r="D4" s="77"/>
      <c r="E4" s="56">
        <v>0</v>
      </c>
      <c r="F4" s="57">
        <v>0</v>
      </c>
      <c r="G4" s="57">
        <v>1500</v>
      </c>
      <c r="H4" s="57">
        <v>3195</v>
      </c>
      <c r="I4" s="58">
        <f t="shared" ref="I4:I26" si="0">SUM(F4:H4)</f>
        <v>4695</v>
      </c>
      <c r="J4" s="58">
        <f t="shared" ref="J4:J45" si="1">E4+I4</f>
        <v>4695</v>
      </c>
    </row>
    <row r="5" spans="1:13" s="7" customFormat="1" ht="26.25" x14ac:dyDescent="0.2">
      <c r="A5" s="87" t="s">
        <v>180</v>
      </c>
      <c r="B5" s="88"/>
      <c r="C5" s="88"/>
      <c r="D5" s="89"/>
      <c r="E5" s="58">
        <f>SUM(E4:E4)</f>
        <v>0</v>
      </c>
      <c r="F5" s="57">
        <f>SUM(F4:F4)</f>
        <v>0</v>
      </c>
      <c r="G5" s="57">
        <f>SUM(G4:G4)</f>
        <v>1500</v>
      </c>
      <c r="H5" s="57">
        <f>SUM(H4:H4)</f>
        <v>3195</v>
      </c>
      <c r="I5" s="58">
        <f>SUM(F5:H5)</f>
        <v>4695</v>
      </c>
      <c r="J5" s="58">
        <f>E5+I5</f>
        <v>4695</v>
      </c>
      <c r="M5" s="17"/>
    </row>
    <row r="6" spans="1:13" ht="26.25" x14ac:dyDescent="0.2">
      <c r="A6" s="55" t="s">
        <v>97</v>
      </c>
      <c r="B6" s="77" t="s">
        <v>91</v>
      </c>
      <c r="C6" s="77" t="s">
        <v>65</v>
      </c>
      <c r="D6" s="77" t="s">
        <v>131</v>
      </c>
      <c r="E6" s="56">
        <v>0</v>
      </c>
      <c r="F6" s="57">
        <v>41.8</v>
      </c>
      <c r="G6" s="57">
        <v>41.8</v>
      </c>
      <c r="H6" s="57">
        <v>41.8</v>
      </c>
      <c r="I6" s="58">
        <f t="shared" si="0"/>
        <v>125.39999999999999</v>
      </c>
      <c r="J6" s="58">
        <f t="shared" si="1"/>
        <v>125.39999999999999</v>
      </c>
    </row>
    <row r="7" spans="1:13" ht="26.25" x14ac:dyDescent="0.2">
      <c r="A7" s="55" t="s">
        <v>70</v>
      </c>
      <c r="B7" s="77" t="s">
        <v>91</v>
      </c>
      <c r="C7" s="77" t="s">
        <v>65</v>
      </c>
      <c r="D7" s="77" t="s">
        <v>131</v>
      </c>
      <c r="E7" s="56">
        <v>0</v>
      </c>
      <c r="F7" s="57">
        <v>41.8</v>
      </c>
      <c r="G7" s="57">
        <v>41.8</v>
      </c>
      <c r="H7" s="57">
        <v>44.6</v>
      </c>
      <c r="I7" s="58">
        <f t="shared" si="0"/>
        <v>128.19999999999999</v>
      </c>
      <c r="J7" s="58">
        <f t="shared" si="1"/>
        <v>128.19999999999999</v>
      </c>
    </row>
    <row r="8" spans="1:13" ht="26.25" x14ac:dyDescent="0.2">
      <c r="A8" s="55" t="s">
        <v>80</v>
      </c>
      <c r="B8" s="77" t="s">
        <v>91</v>
      </c>
      <c r="C8" s="77" t="s">
        <v>65</v>
      </c>
      <c r="D8" s="77" t="s">
        <v>131</v>
      </c>
      <c r="E8" s="56">
        <v>0</v>
      </c>
      <c r="F8" s="57">
        <v>60</v>
      </c>
      <c r="G8" s="57">
        <v>0</v>
      </c>
      <c r="H8" s="57">
        <v>0</v>
      </c>
      <c r="I8" s="58">
        <f t="shared" si="0"/>
        <v>60</v>
      </c>
      <c r="J8" s="58">
        <f t="shared" si="1"/>
        <v>60</v>
      </c>
    </row>
    <row r="9" spans="1:13" ht="26.25" x14ac:dyDescent="0.2">
      <c r="A9" s="55" t="s">
        <v>83</v>
      </c>
      <c r="B9" s="77" t="s">
        <v>91</v>
      </c>
      <c r="C9" s="77" t="s">
        <v>169</v>
      </c>
      <c r="D9" s="77" t="s">
        <v>131</v>
      </c>
      <c r="E9" s="56">
        <v>0</v>
      </c>
      <c r="F9" s="57">
        <v>0</v>
      </c>
      <c r="G9" s="57">
        <v>51.1</v>
      </c>
      <c r="H9" s="57">
        <v>41.8</v>
      </c>
      <c r="I9" s="58">
        <f t="shared" si="0"/>
        <v>92.9</v>
      </c>
      <c r="J9" s="58">
        <f t="shared" si="1"/>
        <v>92.9</v>
      </c>
    </row>
    <row r="10" spans="1:13" s="7" customFormat="1" ht="26.25" x14ac:dyDescent="0.2">
      <c r="A10" s="87" t="s">
        <v>181</v>
      </c>
      <c r="B10" s="88"/>
      <c r="C10" s="88"/>
      <c r="D10" s="89"/>
      <c r="E10" s="58">
        <f>SUM(E6:E9)</f>
        <v>0</v>
      </c>
      <c r="F10" s="57">
        <f>SUM(F6:F9)</f>
        <v>143.6</v>
      </c>
      <c r="G10" s="57">
        <f>SUM(G6:G9)</f>
        <v>134.69999999999999</v>
      </c>
      <c r="H10" s="57">
        <f>SUM(H6:H9)</f>
        <v>128.19999999999999</v>
      </c>
      <c r="I10" s="58">
        <f>SUM(F10:H10)</f>
        <v>406.49999999999994</v>
      </c>
      <c r="J10" s="58">
        <f t="shared" si="1"/>
        <v>406.49999999999994</v>
      </c>
      <c r="M10" s="17"/>
    </row>
    <row r="11" spans="1:13" ht="26.25" x14ac:dyDescent="0.2">
      <c r="A11" s="55" t="s">
        <v>67</v>
      </c>
      <c r="B11" s="77" t="s">
        <v>90</v>
      </c>
      <c r="C11" s="77" t="s">
        <v>61</v>
      </c>
      <c r="D11" s="77" t="s">
        <v>68</v>
      </c>
      <c r="E11" s="56">
        <v>0</v>
      </c>
      <c r="F11" s="57">
        <v>831</v>
      </c>
      <c r="G11" s="57">
        <v>831</v>
      </c>
      <c r="H11" s="57">
        <v>0</v>
      </c>
      <c r="I11" s="58">
        <f t="shared" si="0"/>
        <v>1662</v>
      </c>
      <c r="J11" s="58">
        <f t="shared" si="1"/>
        <v>1662</v>
      </c>
    </row>
    <row r="12" spans="1:13" ht="26.25" x14ac:dyDescent="0.2">
      <c r="A12" s="55" t="s">
        <v>12</v>
      </c>
      <c r="B12" s="77" t="s">
        <v>90</v>
      </c>
      <c r="C12" s="77" t="s">
        <v>169</v>
      </c>
      <c r="D12" s="77"/>
      <c r="E12" s="56">
        <v>0</v>
      </c>
      <c r="F12" s="57">
        <v>0</v>
      </c>
      <c r="G12" s="57">
        <v>21</v>
      </c>
      <c r="H12" s="57">
        <v>0</v>
      </c>
      <c r="I12" s="58">
        <f t="shared" si="0"/>
        <v>21</v>
      </c>
      <c r="J12" s="58">
        <f t="shared" si="1"/>
        <v>21</v>
      </c>
    </row>
    <row r="13" spans="1:13" ht="26.25" x14ac:dyDescent="0.2">
      <c r="A13" s="55" t="s">
        <v>112</v>
      </c>
      <c r="B13" s="77" t="s">
        <v>90</v>
      </c>
      <c r="C13" s="77" t="s">
        <v>169</v>
      </c>
      <c r="D13" s="77"/>
      <c r="E13" s="56">
        <v>0</v>
      </c>
      <c r="F13" s="57">
        <v>0</v>
      </c>
      <c r="G13" s="57">
        <v>170</v>
      </c>
      <c r="H13" s="57">
        <v>0</v>
      </c>
      <c r="I13" s="58">
        <f t="shared" si="0"/>
        <v>170</v>
      </c>
      <c r="J13" s="58">
        <f t="shared" si="1"/>
        <v>170</v>
      </c>
    </row>
    <row r="14" spans="1:13" ht="26.25" x14ac:dyDescent="0.2">
      <c r="A14" s="55" t="s">
        <v>132</v>
      </c>
      <c r="B14" s="77" t="s">
        <v>90</v>
      </c>
      <c r="C14" s="77" t="s">
        <v>169</v>
      </c>
      <c r="D14" s="77" t="s">
        <v>164</v>
      </c>
      <c r="E14" s="56">
        <v>0</v>
      </c>
      <c r="F14" s="57">
        <v>0</v>
      </c>
      <c r="G14" s="57">
        <v>0</v>
      </c>
      <c r="H14" s="57">
        <v>100</v>
      </c>
      <c r="I14" s="58">
        <f t="shared" si="0"/>
        <v>100</v>
      </c>
      <c r="J14" s="58">
        <f>E14+I14</f>
        <v>100</v>
      </c>
    </row>
    <row r="15" spans="1:13" ht="26.25" x14ac:dyDescent="0.2">
      <c r="A15" s="55" t="s">
        <v>102</v>
      </c>
      <c r="B15" s="77" t="s">
        <v>90</v>
      </c>
      <c r="C15" s="77" t="s">
        <v>169</v>
      </c>
      <c r="D15" s="77" t="s">
        <v>128</v>
      </c>
      <c r="E15" s="56">
        <v>0</v>
      </c>
      <c r="F15" s="57">
        <v>0</v>
      </c>
      <c r="G15" s="57">
        <v>23</v>
      </c>
      <c r="H15" s="57">
        <v>0</v>
      </c>
      <c r="I15" s="58">
        <f t="shared" si="0"/>
        <v>23</v>
      </c>
      <c r="J15" s="58">
        <f t="shared" si="1"/>
        <v>23</v>
      </c>
    </row>
    <row r="16" spans="1:13" ht="26.25" x14ac:dyDescent="0.2">
      <c r="A16" s="55" t="s">
        <v>103</v>
      </c>
      <c r="B16" s="77" t="s">
        <v>90</v>
      </c>
      <c r="C16" s="77" t="s">
        <v>169</v>
      </c>
      <c r="D16" s="77" t="s">
        <v>168</v>
      </c>
      <c r="E16" s="56">
        <v>0</v>
      </c>
      <c r="F16" s="57">
        <v>0</v>
      </c>
      <c r="G16" s="57">
        <v>0</v>
      </c>
      <c r="H16" s="57">
        <v>150</v>
      </c>
      <c r="I16" s="58">
        <f t="shared" si="0"/>
        <v>150</v>
      </c>
      <c r="J16" s="58">
        <f t="shared" si="1"/>
        <v>150</v>
      </c>
    </row>
    <row r="17" spans="1:13" ht="26.25" x14ac:dyDescent="0.2">
      <c r="A17" s="55" t="s">
        <v>113</v>
      </c>
      <c r="B17" s="77" t="s">
        <v>90</v>
      </c>
      <c r="C17" s="77" t="s">
        <v>62</v>
      </c>
      <c r="D17" s="77" t="s">
        <v>129</v>
      </c>
      <c r="E17" s="56">
        <v>0</v>
      </c>
      <c r="F17" s="57">
        <v>143</v>
      </c>
      <c r="G17" s="57">
        <v>0</v>
      </c>
      <c r="H17" s="57">
        <v>0</v>
      </c>
      <c r="I17" s="58">
        <f t="shared" si="0"/>
        <v>143</v>
      </c>
      <c r="J17" s="58">
        <f t="shared" si="1"/>
        <v>143</v>
      </c>
    </row>
    <row r="18" spans="1:13" ht="26.25" x14ac:dyDescent="0.2">
      <c r="A18" s="55" t="s">
        <v>79</v>
      </c>
      <c r="B18" s="77" t="s">
        <v>90</v>
      </c>
      <c r="C18" s="77" t="s">
        <v>61</v>
      </c>
      <c r="D18" s="77"/>
      <c r="E18" s="56">
        <v>0</v>
      </c>
      <c r="F18" s="57">
        <v>0</v>
      </c>
      <c r="G18" s="57">
        <v>160</v>
      </c>
      <c r="H18" s="57">
        <v>0</v>
      </c>
      <c r="I18" s="58">
        <f t="shared" si="0"/>
        <v>160</v>
      </c>
      <c r="J18" s="58">
        <f t="shared" si="1"/>
        <v>160</v>
      </c>
    </row>
    <row r="19" spans="1:13" ht="26.25" x14ac:dyDescent="0.2">
      <c r="A19" s="55" t="s">
        <v>134</v>
      </c>
      <c r="B19" s="77" t="s">
        <v>90</v>
      </c>
      <c r="C19" s="77" t="s">
        <v>169</v>
      </c>
      <c r="D19" s="77" t="s">
        <v>165</v>
      </c>
      <c r="E19" s="56">
        <v>0</v>
      </c>
      <c r="F19" s="57">
        <v>0</v>
      </c>
      <c r="G19" s="57">
        <v>0</v>
      </c>
      <c r="H19" s="57">
        <v>22.3</v>
      </c>
      <c r="I19" s="58">
        <f t="shared" si="0"/>
        <v>22.3</v>
      </c>
      <c r="J19" s="58">
        <f t="shared" ref="J19:J25" si="2">E19+I19</f>
        <v>22.3</v>
      </c>
    </row>
    <row r="20" spans="1:13" ht="26.25" x14ac:dyDescent="0.2">
      <c r="A20" s="55" t="s">
        <v>158</v>
      </c>
      <c r="B20" s="77" t="s">
        <v>90</v>
      </c>
      <c r="C20" s="77" t="s">
        <v>62</v>
      </c>
      <c r="D20" s="77" t="s">
        <v>159</v>
      </c>
      <c r="E20" s="56"/>
      <c r="F20" s="57">
        <v>2000</v>
      </c>
      <c r="G20" s="59"/>
      <c r="H20" s="59"/>
      <c r="I20" s="60"/>
      <c r="J20" s="60"/>
    </row>
    <row r="21" spans="1:13" ht="26.25" x14ac:dyDescent="0.2">
      <c r="A21" s="55" t="s">
        <v>162</v>
      </c>
      <c r="B21" s="77" t="s">
        <v>90</v>
      </c>
      <c r="C21" s="77" t="s">
        <v>61</v>
      </c>
      <c r="D21" s="77" t="s">
        <v>152</v>
      </c>
      <c r="E21" s="56"/>
      <c r="F21" s="57"/>
      <c r="G21" s="59">
        <v>119.05</v>
      </c>
      <c r="H21" s="59">
        <v>0</v>
      </c>
      <c r="I21" s="60"/>
      <c r="J21" s="60"/>
    </row>
    <row r="22" spans="1:13" ht="26.25" x14ac:dyDescent="0.2">
      <c r="A22" s="55" t="s">
        <v>162</v>
      </c>
      <c r="B22" s="77" t="s">
        <v>90</v>
      </c>
      <c r="C22" s="77" t="s">
        <v>61</v>
      </c>
      <c r="D22" s="77" t="s">
        <v>163</v>
      </c>
      <c r="E22" s="56"/>
      <c r="F22" s="57"/>
      <c r="G22" s="59"/>
      <c r="H22" s="59">
        <v>535.72</v>
      </c>
      <c r="I22" s="60"/>
      <c r="J22" s="60"/>
    </row>
    <row r="23" spans="1:13" ht="26.25" x14ac:dyDescent="0.2">
      <c r="A23" s="55" t="s">
        <v>166</v>
      </c>
      <c r="B23" s="77" t="s">
        <v>90</v>
      </c>
      <c r="C23" s="77" t="s">
        <v>169</v>
      </c>
      <c r="D23" s="77" t="s">
        <v>167</v>
      </c>
      <c r="E23" s="56"/>
      <c r="F23" s="57"/>
      <c r="G23" s="59"/>
      <c r="H23" s="59">
        <v>140</v>
      </c>
      <c r="I23" s="60"/>
      <c r="J23" s="60"/>
    </row>
    <row r="24" spans="1:13" ht="26.25" x14ac:dyDescent="0.2">
      <c r="A24" s="87" t="s">
        <v>182</v>
      </c>
      <c r="B24" s="88"/>
      <c r="C24" s="88"/>
      <c r="D24" s="89"/>
      <c r="E24" s="58">
        <f>SUM(E11:E23)</f>
        <v>0</v>
      </c>
      <c r="F24" s="57">
        <f>SUM(F11:F23)</f>
        <v>2974</v>
      </c>
      <c r="G24" s="59">
        <f>SUM(G11:G23)</f>
        <v>1324.05</v>
      </c>
      <c r="H24" s="59">
        <f>SUM(H11:H23)</f>
        <v>948.02</v>
      </c>
      <c r="I24" s="60">
        <f>SUM(F24:H24)</f>
        <v>5246.07</v>
      </c>
      <c r="J24" s="60">
        <f t="shared" si="2"/>
        <v>5246.07</v>
      </c>
    </row>
    <row r="25" spans="1:13" s="7" customFormat="1" ht="26.25" x14ac:dyDescent="0.2">
      <c r="A25" s="55" t="s">
        <v>84</v>
      </c>
      <c r="B25" s="77" t="s">
        <v>96</v>
      </c>
      <c r="C25" s="77" t="s">
        <v>85</v>
      </c>
      <c r="D25" s="77"/>
      <c r="E25" s="56">
        <v>0</v>
      </c>
      <c r="F25" s="57">
        <v>1030.5899999999999</v>
      </c>
      <c r="G25" s="57">
        <v>1030.5899999999999</v>
      </c>
      <c r="H25" s="57">
        <v>1004.31</v>
      </c>
      <c r="I25" s="58">
        <f t="shared" si="0"/>
        <v>3065.49</v>
      </c>
      <c r="J25" s="58">
        <f t="shared" si="2"/>
        <v>3065.49</v>
      </c>
      <c r="M25" s="17"/>
    </row>
    <row r="26" spans="1:13" ht="26.25" x14ac:dyDescent="0.2">
      <c r="A26" s="87" t="s">
        <v>183</v>
      </c>
      <c r="B26" s="88"/>
      <c r="C26" s="88"/>
      <c r="D26" s="89"/>
      <c r="E26" s="56">
        <f>E25</f>
        <v>0</v>
      </c>
      <c r="F26" s="57">
        <f>F25</f>
        <v>1030.5899999999999</v>
      </c>
      <c r="G26" s="57">
        <f>G25</f>
        <v>1030.5899999999999</v>
      </c>
      <c r="H26" s="57">
        <f>H25</f>
        <v>1004.31</v>
      </c>
      <c r="I26" s="58">
        <f t="shared" si="0"/>
        <v>3065.49</v>
      </c>
      <c r="J26" s="58">
        <f t="shared" si="1"/>
        <v>3065.49</v>
      </c>
    </row>
    <row r="27" spans="1:13" ht="26.25" x14ac:dyDescent="0.2">
      <c r="A27" s="55" t="s">
        <v>64</v>
      </c>
      <c r="B27" s="77" t="s">
        <v>89</v>
      </c>
      <c r="C27" s="77" t="s">
        <v>61</v>
      </c>
      <c r="D27" s="77" t="s">
        <v>123</v>
      </c>
      <c r="E27" s="56">
        <v>0</v>
      </c>
      <c r="F27" s="57">
        <v>1787.24</v>
      </c>
      <c r="G27" s="57">
        <v>2271.71</v>
      </c>
      <c r="H27" s="57">
        <v>2240.27</v>
      </c>
      <c r="I27" s="58">
        <f>SUM(F27:H27)</f>
        <v>6299.2199999999993</v>
      </c>
      <c r="J27" s="58">
        <f t="shared" si="1"/>
        <v>6299.2199999999993</v>
      </c>
    </row>
    <row r="28" spans="1:13" ht="26.25" x14ac:dyDescent="0.2">
      <c r="A28" s="55" t="s">
        <v>125</v>
      </c>
      <c r="B28" s="77" t="s">
        <v>89</v>
      </c>
      <c r="C28" s="77" t="s">
        <v>65</v>
      </c>
      <c r="D28" s="77"/>
      <c r="E28" s="56">
        <v>0</v>
      </c>
      <c r="F28" s="57">
        <v>-3566.2</v>
      </c>
      <c r="G28" s="57">
        <v>-79.209999999999994</v>
      </c>
      <c r="H28" s="57">
        <v>-78.5</v>
      </c>
      <c r="I28" s="58">
        <f>SUM(F28:H28)</f>
        <v>-3723.91</v>
      </c>
      <c r="J28" s="58">
        <f>(E28+I28)</f>
        <v>-3723.91</v>
      </c>
    </row>
    <row r="29" spans="1:13" ht="26.25" x14ac:dyDescent="0.2">
      <c r="A29" s="55" t="s">
        <v>127</v>
      </c>
      <c r="B29" s="77" t="s">
        <v>89</v>
      </c>
      <c r="C29" s="77" t="s">
        <v>65</v>
      </c>
      <c r="D29" s="77"/>
      <c r="E29" s="56">
        <v>0</v>
      </c>
      <c r="F29" s="57">
        <v>455.44</v>
      </c>
      <c r="G29" s="57">
        <v>579.15</v>
      </c>
      <c r="H29" s="57">
        <v>806.64</v>
      </c>
      <c r="I29" s="58">
        <f>SUM(F29:H29)</f>
        <v>1841.23</v>
      </c>
      <c r="J29" s="58">
        <f>(E29+I29)</f>
        <v>1841.23</v>
      </c>
    </row>
    <row r="30" spans="1:13" ht="26.25" x14ac:dyDescent="0.2">
      <c r="A30" s="55" t="s">
        <v>66</v>
      </c>
      <c r="B30" s="77" t="s">
        <v>89</v>
      </c>
      <c r="C30" s="77" t="s">
        <v>65</v>
      </c>
      <c r="D30" s="61" t="s">
        <v>124</v>
      </c>
      <c r="E30" s="56">
        <v>0</v>
      </c>
      <c r="F30" s="57">
        <v>167.6</v>
      </c>
      <c r="G30" s="57">
        <v>181.69</v>
      </c>
      <c r="H30" s="57">
        <v>179.13</v>
      </c>
      <c r="I30" s="58">
        <f t="shared" ref="I30:I42" si="3">SUM(F30:H30)</f>
        <v>528.41999999999996</v>
      </c>
      <c r="J30" s="58">
        <f t="shared" si="1"/>
        <v>528.41999999999996</v>
      </c>
    </row>
    <row r="31" spans="1:13" ht="26.25" x14ac:dyDescent="0.2">
      <c r="A31" s="55" t="s">
        <v>75</v>
      </c>
      <c r="B31" s="77" t="s">
        <v>89</v>
      </c>
      <c r="C31" s="77" t="s">
        <v>65</v>
      </c>
      <c r="D31" s="77" t="s">
        <v>76</v>
      </c>
      <c r="E31" s="56">
        <v>0</v>
      </c>
      <c r="F31" s="57">
        <v>59.37</v>
      </c>
      <c r="G31" s="57">
        <v>22.71</v>
      </c>
      <c r="H31" s="57">
        <v>22.39</v>
      </c>
      <c r="I31" s="58">
        <f t="shared" si="3"/>
        <v>104.47</v>
      </c>
      <c r="J31" s="58">
        <f t="shared" si="1"/>
        <v>104.47</v>
      </c>
    </row>
    <row r="32" spans="1:13" ht="26.25" x14ac:dyDescent="0.2">
      <c r="A32" s="55" t="s">
        <v>77</v>
      </c>
      <c r="B32" s="77" t="s">
        <v>89</v>
      </c>
      <c r="C32" s="77" t="s">
        <v>61</v>
      </c>
      <c r="D32" s="77" t="s">
        <v>170</v>
      </c>
      <c r="E32" s="56">
        <v>0</v>
      </c>
      <c r="F32" s="57">
        <v>129.15</v>
      </c>
      <c r="G32" s="57">
        <v>107.95</v>
      </c>
      <c r="H32" s="57">
        <v>146.75</v>
      </c>
      <c r="I32" s="58">
        <f t="shared" si="3"/>
        <v>383.85</v>
      </c>
      <c r="J32" s="58">
        <f t="shared" si="1"/>
        <v>383.85</v>
      </c>
    </row>
    <row r="33" spans="1:13" ht="52.5" x14ac:dyDescent="0.2">
      <c r="A33" s="55" t="s">
        <v>86</v>
      </c>
      <c r="B33" s="77" t="s">
        <v>89</v>
      </c>
      <c r="C33" s="77" t="s">
        <v>87</v>
      </c>
      <c r="D33" s="77"/>
      <c r="E33" s="56">
        <v>0</v>
      </c>
      <c r="F33" s="57">
        <v>2371.5700000000002</v>
      </c>
      <c r="G33" s="57">
        <v>581.26</v>
      </c>
      <c r="H33" s="57">
        <v>581.23</v>
      </c>
      <c r="I33" s="58">
        <f t="shared" si="3"/>
        <v>3534.06</v>
      </c>
      <c r="J33" s="58">
        <f t="shared" si="1"/>
        <v>3534.06</v>
      </c>
    </row>
    <row r="34" spans="1:13" ht="26.25" x14ac:dyDescent="0.2">
      <c r="A34" s="87" t="s">
        <v>184</v>
      </c>
      <c r="B34" s="88"/>
      <c r="C34" s="88"/>
      <c r="D34" s="89"/>
      <c r="E34" s="58">
        <f>SUM(E27:E33)</f>
        <v>0</v>
      </c>
      <c r="F34" s="57">
        <f>SUM(F27:F33)</f>
        <v>1404.17</v>
      </c>
      <c r="G34" s="57">
        <f>SUM(G27:G33)</f>
        <v>3665.26</v>
      </c>
      <c r="H34" s="57">
        <f>SUM(H27:H33)</f>
        <v>3897.91</v>
      </c>
      <c r="I34" s="58">
        <f>SUM(F34:G34:H34)</f>
        <v>8967.34</v>
      </c>
      <c r="J34" s="58">
        <f>(E34+I34)</f>
        <v>8967.34</v>
      </c>
    </row>
    <row r="35" spans="1:13" ht="26.25" x14ac:dyDescent="0.2">
      <c r="A35" s="55" t="s">
        <v>73</v>
      </c>
      <c r="B35" s="77" t="s">
        <v>95</v>
      </c>
      <c r="C35" s="77" t="s">
        <v>65</v>
      </c>
      <c r="D35" s="77"/>
      <c r="E35" s="56">
        <v>0</v>
      </c>
      <c r="F35" s="57">
        <v>0</v>
      </c>
      <c r="G35" s="57">
        <v>962.49</v>
      </c>
      <c r="H35" s="57">
        <v>0</v>
      </c>
      <c r="I35" s="58">
        <f t="shared" si="3"/>
        <v>962.49</v>
      </c>
      <c r="J35" s="58">
        <f t="shared" si="1"/>
        <v>962.49</v>
      </c>
    </row>
    <row r="36" spans="1:13" ht="26.25" x14ac:dyDescent="0.2">
      <c r="A36" s="55" t="s">
        <v>13</v>
      </c>
      <c r="B36" s="77" t="s">
        <v>95</v>
      </c>
      <c r="C36" s="77" t="s">
        <v>169</v>
      </c>
      <c r="D36" s="77"/>
      <c r="E36" s="56">
        <v>0</v>
      </c>
      <c r="F36" s="57">
        <v>57.03</v>
      </c>
      <c r="G36" s="57">
        <v>0</v>
      </c>
      <c r="H36" s="57">
        <v>0</v>
      </c>
      <c r="I36" s="58">
        <f t="shared" si="3"/>
        <v>57.03</v>
      </c>
      <c r="J36" s="58">
        <f t="shared" si="1"/>
        <v>57.03</v>
      </c>
    </row>
    <row r="37" spans="1:13" ht="26.25" x14ac:dyDescent="0.2">
      <c r="A37" s="55" t="s">
        <v>74</v>
      </c>
      <c r="B37" s="77" t="s">
        <v>95</v>
      </c>
      <c r="C37" s="77" t="s">
        <v>169</v>
      </c>
      <c r="D37" s="77"/>
      <c r="E37" s="56">
        <v>0</v>
      </c>
      <c r="F37" s="57">
        <v>6</v>
      </c>
      <c r="G37" s="57">
        <v>0</v>
      </c>
      <c r="H37" s="57">
        <v>0</v>
      </c>
      <c r="I37" s="58">
        <f t="shared" si="3"/>
        <v>6</v>
      </c>
      <c r="J37" s="58">
        <f t="shared" si="1"/>
        <v>6</v>
      </c>
    </row>
    <row r="38" spans="1:13" ht="26.25" x14ac:dyDescent="0.2">
      <c r="A38" s="55" t="s">
        <v>78</v>
      </c>
      <c r="B38" s="77" t="s">
        <v>95</v>
      </c>
      <c r="C38" s="77" t="s">
        <v>65</v>
      </c>
      <c r="D38" s="77"/>
      <c r="E38" s="56">
        <v>0</v>
      </c>
      <c r="F38" s="57">
        <v>179.32</v>
      </c>
      <c r="G38" s="57">
        <v>0</v>
      </c>
      <c r="H38" s="57">
        <v>0</v>
      </c>
      <c r="I38" s="58">
        <f t="shared" si="3"/>
        <v>179.32</v>
      </c>
      <c r="J38" s="58">
        <f t="shared" si="1"/>
        <v>179.32</v>
      </c>
    </row>
    <row r="39" spans="1:13" ht="26.25" x14ac:dyDescent="0.2">
      <c r="A39" s="55" t="s">
        <v>126</v>
      </c>
      <c r="B39" s="77" t="s">
        <v>95</v>
      </c>
      <c r="C39" s="77" t="s">
        <v>169</v>
      </c>
      <c r="D39" s="77"/>
      <c r="E39" s="56"/>
      <c r="F39" s="57"/>
      <c r="G39" s="57">
        <v>5.19</v>
      </c>
      <c r="H39" s="57">
        <v>105.95</v>
      </c>
      <c r="I39" s="58">
        <f t="shared" si="3"/>
        <v>111.14</v>
      </c>
      <c r="J39" s="58">
        <f t="shared" si="1"/>
        <v>111.14</v>
      </c>
    </row>
    <row r="40" spans="1:13" s="7" customFormat="1" ht="26.25" x14ac:dyDescent="0.2">
      <c r="A40" s="55" t="s">
        <v>160</v>
      </c>
      <c r="B40" s="77" t="s">
        <v>95</v>
      </c>
      <c r="C40" s="77" t="s">
        <v>65</v>
      </c>
      <c r="D40" s="77" t="s">
        <v>161</v>
      </c>
      <c r="E40" s="56"/>
      <c r="F40" s="57"/>
      <c r="G40" s="57">
        <v>550.36</v>
      </c>
      <c r="H40" s="57">
        <v>554.79999999999995</v>
      </c>
      <c r="I40" s="58">
        <f>SUM(H40+G40)</f>
        <v>1105.1599999999999</v>
      </c>
      <c r="J40" s="58">
        <f>SUM(G40:H40)</f>
        <v>1105.1599999999999</v>
      </c>
      <c r="M40" s="17"/>
    </row>
    <row r="41" spans="1:13" ht="26.25" x14ac:dyDescent="0.2">
      <c r="A41" s="87" t="s">
        <v>185</v>
      </c>
      <c r="B41" s="88"/>
      <c r="C41" s="88"/>
      <c r="D41" s="89"/>
      <c r="E41" s="58">
        <f>SUM(E35:E40)</f>
        <v>0</v>
      </c>
      <c r="F41" s="57">
        <f>SUM(F35:F40)</f>
        <v>242.35</v>
      </c>
      <c r="G41" s="57">
        <f>SUM(G35:G40)</f>
        <v>1518.04</v>
      </c>
      <c r="H41" s="57">
        <f>SUM(H35:H40)</f>
        <v>660.75</v>
      </c>
      <c r="I41" s="58">
        <f>SUM(F41:H41)</f>
        <v>2421.14</v>
      </c>
      <c r="J41" s="58">
        <f>E41+I41</f>
        <v>2421.14</v>
      </c>
    </row>
    <row r="42" spans="1:13" ht="26.25" x14ac:dyDescent="0.2">
      <c r="A42" s="55" t="s">
        <v>69</v>
      </c>
      <c r="B42" s="77" t="s">
        <v>94</v>
      </c>
      <c r="C42" s="77" t="s">
        <v>61</v>
      </c>
      <c r="D42" s="77"/>
      <c r="E42" s="56">
        <v>0</v>
      </c>
      <c r="F42" s="57">
        <v>267.26</v>
      </c>
      <c r="G42" s="57">
        <v>263.14999999999998</v>
      </c>
      <c r="H42" s="57">
        <v>285.13</v>
      </c>
      <c r="I42" s="58">
        <f t="shared" si="3"/>
        <v>815.54</v>
      </c>
      <c r="J42" s="58">
        <f t="shared" si="1"/>
        <v>815.54</v>
      </c>
    </row>
    <row r="43" spans="1:13" s="7" customFormat="1" ht="26.25" x14ac:dyDescent="0.2">
      <c r="A43" s="55" t="s">
        <v>71</v>
      </c>
      <c r="B43" s="77" t="s">
        <v>94</v>
      </c>
      <c r="C43" s="77" t="s">
        <v>169</v>
      </c>
      <c r="D43" s="77" t="s">
        <v>72</v>
      </c>
      <c r="E43" s="56">
        <v>0</v>
      </c>
      <c r="F43" s="57">
        <v>0</v>
      </c>
      <c r="G43" s="57">
        <v>119</v>
      </c>
      <c r="H43" s="57">
        <v>0</v>
      </c>
      <c r="I43" s="58">
        <f>SUM(F43:H43)</f>
        <v>119</v>
      </c>
      <c r="J43" s="58">
        <f t="shared" si="1"/>
        <v>119</v>
      </c>
      <c r="M43" s="17"/>
    </row>
    <row r="44" spans="1:13" ht="26.25" x14ac:dyDescent="0.2">
      <c r="A44" s="87" t="s">
        <v>186</v>
      </c>
      <c r="B44" s="88"/>
      <c r="C44" s="88"/>
      <c r="D44" s="89"/>
      <c r="E44" s="58">
        <f>SUM(E42:E43)</f>
        <v>0</v>
      </c>
      <c r="F44" s="57">
        <f>SUM(F42:F43)</f>
        <v>267.26</v>
      </c>
      <c r="G44" s="57">
        <f>SUM(G42:G43)</f>
        <v>382.15</v>
      </c>
      <c r="H44" s="57">
        <f>SUM(H42:H43)</f>
        <v>285.13</v>
      </c>
      <c r="I44" s="58">
        <f>SUM(F44:H44)</f>
        <v>934.54</v>
      </c>
      <c r="J44" s="58">
        <f>E44+I44</f>
        <v>934.54</v>
      </c>
    </row>
    <row r="45" spans="1:13" ht="26.25" x14ac:dyDescent="0.2">
      <c r="A45" s="55" t="s">
        <v>11</v>
      </c>
      <c r="B45" s="77" t="s">
        <v>92</v>
      </c>
      <c r="C45" s="77" t="s">
        <v>61</v>
      </c>
      <c r="D45" s="77" t="s">
        <v>130</v>
      </c>
      <c r="E45" s="56">
        <v>0</v>
      </c>
      <c r="F45" s="57">
        <v>461.8</v>
      </c>
      <c r="G45" s="57">
        <v>317.60000000000002</v>
      </c>
      <c r="H45" s="57">
        <v>266.60000000000002</v>
      </c>
      <c r="I45" s="58">
        <f>SUM(F45:H45)</f>
        <v>1046</v>
      </c>
      <c r="J45" s="58">
        <f t="shared" si="1"/>
        <v>1046</v>
      </c>
    </row>
    <row r="46" spans="1:13" ht="26.25" x14ac:dyDescent="0.2">
      <c r="A46" s="55" t="s">
        <v>157</v>
      </c>
      <c r="B46" s="77" t="s">
        <v>92</v>
      </c>
      <c r="C46" s="77" t="s">
        <v>61</v>
      </c>
      <c r="D46" s="77"/>
      <c r="E46" s="56"/>
      <c r="F46" s="57">
        <v>50</v>
      </c>
      <c r="G46" s="57">
        <v>50</v>
      </c>
      <c r="H46" s="57"/>
      <c r="I46" s="58"/>
      <c r="J46" s="58">
        <f>SUM(F46:G46)</f>
        <v>100</v>
      </c>
    </row>
    <row r="47" spans="1:13" ht="26.25" x14ac:dyDescent="0.2">
      <c r="A47" s="87" t="s">
        <v>187</v>
      </c>
      <c r="B47" s="88"/>
      <c r="C47" s="88"/>
      <c r="D47" s="89"/>
      <c r="E47" s="58">
        <f>SUM(E45:E46)</f>
        <v>0</v>
      </c>
      <c r="F47" s="57">
        <f>SUM(F45:F46)</f>
        <v>511.8</v>
      </c>
      <c r="G47" s="57">
        <f>SUM(G45:G46)</f>
        <v>367.6</v>
      </c>
      <c r="H47" s="57">
        <f>SUM(H45:H46)</f>
        <v>266.60000000000002</v>
      </c>
      <c r="I47" s="58">
        <f>SUM(F47:H47)</f>
        <v>1146</v>
      </c>
      <c r="J47" s="58">
        <f>E47+I47</f>
        <v>1146</v>
      </c>
      <c r="M47" s="1"/>
    </row>
    <row r="48" spans="1:13" ht="26.25" x14ac:dyDescent="0.2">
      <c r="A48" s="82" t="s">
        <v>99</v>
      </c>
      <c r="B48" s="82"/>
      <c r="C48" s="82"/>
      <c r="D48" s="82"/>
      <c r="E48" s="62">
        <f t="shared" ref="E48:H48" si="4">E5+E10+E24+E26+E34+E44+E47+E41</f>
        <v>0</v>
      </c>
      <c r="F48" s="63">
        <f t="shared" si="4"/>
        <v>6573.77</v>
      </c>
      <c r="G48" s="63">
        <f t="shared" si="4"/>
        <v>9922.39</v>
      </c>
      <c r="H48" s="63">
        <f t="shared" si="4"/>
        <v>10385.919999999998</v>
      </c>
      <c r="I48" s="62">
        <f>I5+I10+I24+I26+I34+I44+I47+I41</f>
        <v>26882.080000000002</v>
      </c>
      <c r="J48" s="62">
        <f>J5+J10+J24+J26+J34+J44+J47+J41</f>
        <v>26882.080000000002</v>
      </c>
      <c r="M48" s="1"/>
    </row>
    <row r="49" spans="1:13" ht="25.5" x14ac:dyDescent="0.2">
      <c r="A49" s="93" t="s">
        <v>63</v>
      </c>
      <c r="B49" s="93"/>
      <c r="C49" s="93"/>
      <c r="D49" s="93"/>
      <c r="E49" s="94">
        <v>0</v>
      </c>
      <c r="F49" s="95">
        <f>RECEITAS!D13-'DESPESA POR CATEGORIA'!F48</f>
        <v>12281.009999999998</v>
      </c>
      <c r="G49" s="95">
        <f>RECEITAS!E13-'DESPESA POR CATEGORIA'!G48</f>
        <v>-3379.3899999999994</v>
      </c>
      <c r="H49" s="95">
        <f>RECEITAS!F13-'DESPESA POR CATEGORIA'!H48</f>
        <v>-6661.9199999999983</v>
      </c>
      <c r="I49" s="94">
        <f>SUM(F49:H49)</f>
        <v>2239.7000000000007</v>
      </c>
      <c r="J49" s="94">
        <f>I49+E49</f>
        <v>2239.7000000000007</v>
      </c>
      <c r="M49" s="1"/>
    </row>
    <row r="50" spans="1:13" ht="15.75" customHeight="1" x14ac:dyDescent="0.2">
      <c r="A50" s="4"/>
      <c r="B50" s="6"/>
      <c r="C50" s="6"/>
      <c r="D50" s="6"/>
      <c r="E50" s="5"/>
      <c r="F50" s="4"/>
      <c r="G50" s="4"/>
      <c r="H50" s="4"/>
      <c r="I50" s="9"/>
      <c r="J50" s="9"/>
      <c r="M50" s="1"/>
    </row>
    <row r="51" spans="1:13" ht="30" customHeight="1" x14ac:dyDescent="0.2">
      <c r="A51" s="4"/>
      <c r="B51" s="6"/>
      <c r="C51" s="6"/>
      <c r="D51" s="6"/>
      <c r="E51" s="27"/>
      <c r="F51" s="4"/>
      <c r="G51" s="4"/>
      <c r="H51" s="4"/>
      <c r="I51" s="9"/>
      <c r="J51" s="30"/>
      <c r="M51" s="1"/>
    </row>
    <row r="52" spans="1:13" ht="30" customHeight="1" x14ac:dyDescent="0.2">
      <c r="A52" s="4"/>
      <c r="B52" s="6"/>
      <c r="C52" s="6"/>
      <c r="D52" s="28"/>
      <c r="E52" s="28"/>
      <c r="F52" s="4"/>
      <c r="G52" s="4"/>
      <c r="H52" s="4"/>
      <c r="I52" s="9"/>
      <c r="J52" s="31"/>
      <c r="M52" s="1"/>
    </row>
    <row r="53" spans="1:13" ht="30" customHeight="1" x14ac:dyDescent="0.2">
      <c r="A53" s="4"/>
      <c r="B53" s="6"/>
      <c r="C53" s="6"/>
      <c r="D53" s="6"/>
      <c r="E53" s="29"/>
      <c r="F53" s="4"/>
      <c r="G53" s="4"/>
      <c r="H53" s="4"/>
      <c r="I53" s="9"/>
      <c r="J53" s="32"/>
      <c r="M53" s="1"/>
    </row>
    <row r="54" spans="1:13" ht="30" customHeight="1" x14ac:dyDescent="0.2">
      <c r="A54" s="4"/>
      <c r="B54" s="6"/>
      <c r="C54" s="6"/>
      <c r="D54" s="6"/>
      <c r="E54" s="6"/>
      <c r="F54" s="4"/>
      <c r="G54" s="4"/>
      <c r="H54" s="4"/>
      <c r="I54" s="9"/>
      <c r="M54" s="1"/>
    </row>
    <row r="55" spans="1:13" ht="30" customHeight="1" x14ac:dyDescent="0.2">
      <c r="A55" s="4"/>
      <c r="B55" s="6"/>
      <c r="C55" s="6"/>
      <c r="D55" s="6"/>
      <c r="E55" s="6"/>
      <c r="F55" s="4"/>
      <c r="G55" s="4"/>
      <c r="H55" s="4"/>
      <c r="I55" s="9"/>
      <c r="J55" s="9"/>
      <c r="M55" s="1"/>
    </row>
    <row r="56" spans="1:13" ht="30" customHeight="1" x14ac:dyDescent="0.2">
      <c r="A56" s="4"/>
      <c r="B56" s="6"/>
      <c r="C56" s="6"/>
      <c r="D56" s="6"/>
      <c r="E56" s="6"/>
      <c r="F56" s="4"/>
      <c r="G56" s="4"/>
      <c r="H56" s="4"/>
      <c r="I56" s="9"/>
      <c r="J56" s="9"/>
      <c r="M56" s="1"/>
    </row>
    <row r="57" spans="1:13" ht="30" customHeight="1" x14ac:dyDescent="0.2">
      <c r="E57" s="11"/>
    </row>
    <row r="59" spans="1:13" ht="30" customHeight="1" x14ac:dyDescent="0.2">
      <c r="E59" s="33"/>
    </row>
  </sheetData>
  <mergeCells count="12">
    <mergeCell ref="A48:D48"/>
    <mergeCell ref="A49:D49"/>
    <mergeCell ref="A1:J1"/>
    <mergeCell ref="A2:J2"/>
    <mergeCell ref="A5:D5"/>
    <mergeCell ref="A10:D10"/>
    <mergeCell ref="A24:D24"/>
    <mergeCell ref="A26:D26"/>
    <mergeCell ref="A34:D34"/>
    <mergeCell ref="A41:D41"/>
    <mergeCell ref="A44:D44"/>
    <mergeCell ref="A47:D47"/>
  </mergeCells>
  <printOptions horizontalCentered="1"/>
  <pageMargins left="0" right="0" top="0.98425196850393704" bottom="0.19685039370078741" header="0" footer="0"/>
  <pageSetup paperSize="9" scale="35" orientation="landscape" r:id="rId1"/>
  <headerFooter>
    <oddHeader>&amp;C&amp;"Bookman Old Style,Negrito"&amp;22ASSOCIAÇÃO DOS DEFICIENTES VISUAIS DO ESTADO DE GOIÁS - ADVEG
CNPJ 00.037.754/0001-16
PRESTAÇÃO DE CONTAS  - RECEITAS E DESPESAS -  1º TIMESTRE 2015
01/01/2015  a  31/03/2015</oddHeader>
    <oddFooter>&amp;L&amp;P /&amp;N&amp;R&amp;D</oddFooter>
  </headerFooter>
  <ignoredErrors>
    <ignoredError sqref="I35 I42 I12 I11 I18 I4 I30 I6:I7 I25:I27 I38 I15 I36:I37 I8:I9 I16:I17 I31:I33"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zoomScale="70" zoomScaleNormal="70" zoomScaleSheetLayoutView="90" workbookViewId="0">
      <selection sqref="A1:H1"/>
    </sheetView>
  </sheetViews>
  <sheetFormatPr defaultColWidth="9.140625" defaultRowHeight="30" customHeight="1" x14ac:dyDescent="0.2"/>
  <cols>
    <col min="1" max="1" width="141.140625" style="8" customWidth="1"/>
    <col min="2" max="2" width="174.42578125" style="8" customWidth="1"/>
    <col min="3" max="3" width="48.140625" style="11" customWidth="1"/>
    <col min="4" max="6" width="44" style="11" customWidth="1"/>
    <col min="7" max="7" width="45.7109375" style="11" customWidth="1"/>
    <col min="8" max="8" width="46" style="12" customWidth="1"/>
    <col min="9" max="9" width="3.7109375" style="1" customWidth="1"/>
    <col min="10" max="11" width="9.140625" style="1"/>
    <col min="12" max="12" width="12.7109375" style="1" bestFit="1" customWidth="1"/>
    <col min="13" max="16384" width="9.140625" style="1"/>
  </cols>
  <sheetData>
    <row r="1" spans="1:10" ht="78" customHeight="1" x14ac:dyDescent="0.4">
      <c r="A1" s="80" t="s">
        <v>176</v>
      </c>
      <c r="B1" s="81"/>
      <c r="C1" s="81"/>
      <c r="D1" s="81"/>
      <c r="E1" s="81"/>
      <c r="F1" s="81"/>
      <c r="G1" s="81"/>
      <c r="H1" s="81"/>
    </row>
    <row r="2" spans="1:10" ht="30" customHeight="1" x14ac:dyDescent="0.2">
      <c r="A2" s="90" t="s">
        <v>10</v>
      </c>
      <c r="B2" s="90"/>
      <c r="C2" s="90"/>
      <c r="D2" s="90"/>
      <c r="E2" s="90"/>
      <c r="F2" s="90"/>
      <c r="G2" s="90"/>
      <c r="H2" s="90"/>
    </row>
    <row r="3" spans="1:10" ht="30" customHeight="1" x14ac:dyDescent="0.2">
      <c r="A3" s="37" t="s">
        <v>0</v>
      </c>
      <c r="B3" s="38" t="s">
        <v>1</v>
      </c>
      <c r="C3" s="39" t="s">
        <v>141</v>
      </c>
      <c r="D3" s="39" t="s">
        <v>146</v>
      </c>
      <c r="E3" s="39" t="s">
        <v>147</v>
      </c>
      <c r="F3" s="39" t="s">
        <v>175</v>
      </c>
      <c r="G3" s="39" t="s">
        <v>9</v>
      </c>
      <c r="H3" s="39" t="s">
        <v>142</v>
      </c>
    </row>
    <row r="4" spans="1:10" s="3" customFormat="1" ht="30" customHeight="1" x14ac:dyDescent="0.25">
      <c r="A4" s="40" t="s">
        <v>178</v>
      </c>
      <c r="B4" s="40"/>
      <c r="C4" s="41">
        <v>0</v>
      </c>
      <c r="D4" s="42">
        <v>0</v>
      </c>
      <c r="E4" s="42">
        <v>4030</v>
      </c>
      <c r="F4" s="42">
        <v>286</v>
      </c>
      <c r="G4" s="41">
        <f t="shared" ref="G4:G10" si="0">D4+E4+F4</f>
        <v>4316</v>
      </c>
      <c r="H4" s="41">
        <f t="shared" ref="H4:H10" si="1">C4+G4</f>
        <v>4316</v>
      </c>
    </row>
    <row r="5" spans="1:10" s="3" customFormat="1" ht="30" customHeight="1" x14ac:dyDescent="0.25">
      <c r="A5" s="40" t="s">
        <v>2</v>
      </c>
      <c r="B5" s="40"/>
      <c r="C5" s="41">
        <v>0</v>
      </c>
      <c r="D5" s="42">
        <v>120</v>
      </c>
      <c r="E5" s="42">
        <v>165</v>
      </c>
      <c r="F5" s="42">
        <v>240</v>
      </c>
      <c r="G5" s="41">
        <f t="shared" si="0"/>
        <v>525</v>
      </c>
      <c r="H5" s="41">
        <f t="shared" si="1"/>
        <v>525</v>
      </c>
    </row>
    <row r="6" spans="1:10" s="3" customFormat="1" ht="49.5" customHeight="1" x14ac:dyDescent="0.25">
      <c r="A6" s="40" t="s">
        <v>3</v>
      </c>
      <c r="B6" s="40" t="s">
        <v>171</v>
      </c>
      <c r="C6" s="41">
        <v>0</v>
      </c>
      <c r="D6" s="42">
        <v>18000</v>
      </c>
      <c r="E6" s="42">
        <v>0</v>
      </c>
      <c r="F6" s="42">
        <v>0</v>
      </c>
      <c r="G6" s="41">
        <f t="shared" si="0"/>
        <v>18000</v>
      </c>
      <c r="H6" s="41">
        <f t="shared" si="1"/>
        <v>18000</v>
      </c>
    </row>
    <row r="7" spans="1:10" s="3" customFormat="1" ht="30" customHeight="1" x14ac:dyDescent="0.25">
      <c r="A7" s="40" t="s">
        <v>8</v>
      </c>
      <c r="B7" s="40"/>
      <c r="C7" s="41">
        <v>0</v>
      </c>
      <c r="D7" s="42">
        <v>0</v>
      </c>
      <c r="E7" s="42">
        <v>1560</v>
      </c>
      <c r="F7" s="42">
        <v>3198</v>
      </c>
      <c r="G7" s="41">
        <f t="shared" si="0"/>
        <v>4758</v>
      </c>
      <c r="H7" s="41">
        <f t="shared" si="1"/>
        <v>4758</v>
      </c>
    </row>
    <row r="8" spans="1:10" s="3" customFormat="1" ht="30" customHeight="1" x14ac:dyDescent="0.25">
      <c r="A8" s="40" t="s">
        <v>4</v>
      </c>
      <c r="B8" s="40" t="s">
        <v>6</v>
      </c>
      <c r="C8" s="41">
        <v>0</v>
      </c>
      <c r="D8" s="42">
        <v>9.5299999999999994</v>
      </c>
      <c r="E8" s="42">
        <v>0</v>
      </c>
      <c r="F8" s="42">
        <v>0</v>
      </c>
      <c r="G8" s="41">
        <f t="shared" si="0"/>
        <v>9.5299999999999994</v>
      </c>
      <c r="H8" s="41">
        <f t="shared" si="1"/>
        <v>9.5299999999999994</v>
      </c>
    </row>
    <row r="9" spans="1:10" s="3" customFormat="1" ht="30" customHeight="1" x14ac:dyDescent="0.25">
      <c r="A9" s="40" t="s">
        <v>5</v>
      </c>
      <c r="B9" s="40" t="s">
        <v>7</v>
      </c>
      <c r="C9" s="41">
        <v>0</v>
      </c>
      <c r="D9" s="42">
        <v>724</v>
      </c>
      <c r="E9" s="42">
        <v>788</v>
      </c>
      <c r="F9" s="42">
        <v>0</v>
      </c>
      <c r="G9" s="41">
        <f t="shared" si="0"/>
        <v>1512</v>
      </c>
      <c r="H9" s="41">
        <f t="shared" si="1"/>
        <v>1512</v>
      </c>
    </row>
    <row r="10" spans="1:10" s="3" customFormat="1" ht="30" customHeight="1" x14ac:dyDescent="0.25">
      <c r="A10" s="40" t="s">
        <v>121</v>
      </c>
      <c r="B10" s="40" t="s">
        <v>122</v>
      </c>
      <c r="C10" s="41">
        <v>0</v>
      </c>
      <c r="D10" s="42">
        <v>1.25</v>
      </c>
      <c r="E10" s="42"/>
      <c r="F10" s="42">
        <v>0</v>
      </c>
      <c r="G10" s="41">
        <f t="shared" si="0"/>
        <v>1.25</v>
      </c>
      <c r="H10" s="41">
        <f t="shared" si="1"/>
        <v>1.25</v>
      </c>
    </row>
    <row r="11" spans="1:10" s="3" customFormat="1" ht="26.25" x14ac:dyDescent="0.25">
      <c r="A11" s="91" t="s">
        <v>179</v>
      </c>
      <c r="B11" s="92"/>
      <c r="C11" s="41">
        <f t="shared" ref="C11:H11" si="2">SUM(C4:C10)</f>
        <v>0</v>
      </c>
      <c r="D11" s="42">
        <f t="shared" si="2"/>
        <v>18854.78</v>
      </c>
      <c r="E11" s="42">
        <f t="shared" si="2"/>
        <v>6543</v>
      </c>
      <c r="F11" s="42">
        <f t="shared" si="2"/>
        <v>3724</v>
      </c>
      <c r="G11" s="41">
        <f t="shared" si="2"/>
        <v>29121.78</v>
      </c>
      <c r="H11" s="41">
        <f t="shared" si="2"/>
        <v>29121.78</v>
      </c>
      <c r="I11" s="6"/>
      <c r="J11" s="6"/>
    </row>
    <row r="12" spans="1:10" s="6" customFormat="1" ht="6" customHeight="1" x14ac:dyDescent="0.25">
      <c r="A12" s="43"/>
      <c r="B12" s="43"/>
      <c r="C12" s="41"/>
      <c r="D12" s="44"/>
      <c r="E12" s="44"/>
      <c r="F12" s="44"/>
      <c r="G12" s="45"/>
      <c r="H12" s="45"/>
    </row>
    <row r="13" spans="1:10" ht="21" customHeight="1" x14ac:dyDescent="0.2">
      <c r="A13" s="46"/>
      <c r="B13" s="47"/>
      <c r="C13" s="48">
        <f>C11+C12</f>
        <v>0</v>
      </c>
      <c r="D13" s="49">
        <f>D11-D12</f>
        <v>18854.78</v>
      </c>
      <c r="E13" s="49">
        <f>E11-E12</f>
        <v>6543</v>
      </c>
      <c r="F13" s="49">
        <f>F11+F12</f>
        <v>3724</v>
      </c>
      <c r="G13" s="50">
        <f>G11+G12</f>
        <v>29121.78</v>
      </c>
      <c r="H13" s="50">
        <f>H11+H12</f>
        <v>29121.78</v>
      </c>
      <c r="I13" s="2"/>
      <c r="J13" s="2"/>
    </row>
    <row r="14" spans="1:10" ht="30" customHeight="1" x14ac:dyDescent="0.2">
      <c r="A14" s="4"/>
      <c r="B14" s="4"/>
      <c r="C14" s="35"/>
      <c r="D14" s="1"/>
      <c r="E14" s="5"/>
      <c r="F14" s="5"/>
      <c r="G14" s="5"/>
      <c r="H14" s="5"/>
      <c r="I14" s="2"/>
      <c r="J14" s="2"/>
    </row>
    <row r="15" spans="1:10" ht="30" customHeight="1" x14ac:dyDescent="0.2">
      <c r="C15" s="36"/>
    </row>
  </sheetData>
  <mergeCells count="3">
    <mergeCell ref="A2:H2"/>
    <mergeCell ref="A1:H1"/>
    <mergeCell ref="A11:B11"/>
  </mergeCells>
  <printOptions horizontalCentered="1"/>
  <pageMargins left="0" right="0" top="0.98425196850393704" bottom="0.19685039370078741" header="0" footer="0"/>
  <pageSetup paperSize="9" scale="60" orientation="landscape" r:id="rId1"/>
  <headerFooter>
    <oddHeader>&amp;C&amp;"Bookman Old Style,Negrito"&amp;16ASSOCIAÇÃO DOS DEFICIENTES VISUAIS DO ESTADO DE GOIÁS - ADVEG
CNPJ 00.037.754/0001-16
PRESTAÇÃO DE CONTAS  - RECEITAS E DESPESAS - 1º TRIMESTRE/2015
01/01/2015   a 31/03/2015</oddHeader>
    <oddFooter>&amp;L&amp;P /&amp;N&amp;R&amp;D</oddFooter>
  </headerFooter>
  <ignoredErrors>
    <ignoredError sqref="G11:H11"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1"/>
  <sheetViews>
    <sheetView showGridLines="0" workbookViewId="0">
      <selection activeCell="B4" sqref="B4"/>
    </sheetView>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ht="63.75" customHeight="1" x14ac:dyDescent="0.25"/>
    <row r="2" spans="2:6" ht="30" x14ac:dyDescent="0.25">
      <c r="B2" s="18" t="s">
        <v>133</v>
      </c>
      <c r="C2" s="18"/>
      <c r="D2" s="22"/>
      <c r="E2" s="22"/>
      <c r="F2" s="22"/>
    </row>
    <row r="3" spans="2:6" x14ac:dyDescent="0.25">
      <c r="B3" s="18" t="s">
        <v>105</v>
      </c>
      <c r="C3" s="18"/>
      <c r="D3" s="22"/>
      <c r="E3" s="22"/>
      <c r="F3" s="22"/>
    </row>
    <row r="4" spans="2:6" x14ac:dyDescent="0.25">
      <c r="B4" s="19"/>
      <c r="C4" s="19"/>
      <c r="D4" s="23"/>
      <c r="E4" s="23"/>
      <c r="F4" s="23"/>
    </row>
    <row r="5" spans="2:6" ht="60" x14ac:dyDescent="0.25">
      <c r="B5" s="19" t="s">
        <v>106</v>
      </c>
      <c r="C5" s="19"/>
      <c r="D5" s="23"/>
      <c r="E5" s="23"/>
      <c r="F5" s="23"/>
    </row>
    <row r="6" spans="2:6" x14ac:dyDescent="0.25">
      <c r="B6" s="19"/>
      <c r="C6" s="19"/>
      <c r="D6" s="23"/>
      <c r="E6" s="23"/>
      <c r="F6" s="23"/>
    </row>
    <row r="7" spans="2:6" ht="30" x14ac:dyDescent="0.25">
      <c r="B7" s="18" t="s">
        <v>107</v>
      </c>
      <c r="C7" s="18"/>
      <c r="D7" s="22"/>
      <c r="E7" s="22" t="s">
        <v>108</v>
      </c>
      <c r="F7" s="22" t="s">
        <v>109</v>
      </c>
    </row>
    <row r="8" spans="2:6" ht="15.75" thickBot="1" x14ac:dyDescent="0.3">
      <c r="B8" s="19"/>
      <c r="C8" s="19"/>
      <c r="D8" s="23"/>
      <c r="E8" s="23"/>
      <c r="F8" s="23"/>
    </row>
    <row r="9" spans="2:6" ht="60.75" thickBot="1" x14ac:dyDescent="0.3">
      <c r="B9" s="20" t="s">
        <v>110</v>
      </c>
      <c r="C9" s="21"/>
      <c r="D9" s="24"/>
      <c r="E9" s="24">
        <v>19</v>
      </c>
      <c r="F9" s="25" t="s">
        <v>111</v>
      </c>
    </row>
    <row r="10" spans="2:6" x14ac:dyDescent="0.25">
      <c r="B10" s="19"/>
      <c r="C10" s="19"/>
      <c r="D10" s="23"/>
      <c r="E10" s="23"/>
      <c r="F10" s="23"/>
    </row>
    <row r="11" spans="2:6" x14ac:dyDescent="0.25">
      <c r="B11" s="19"/>
      <c r="C11" s="19"/>
      <c r="D11" s="23"/>
      <c r="E11" s="23"/>
      <c r="F11" s="23"/>
    </row>
  </sheetData>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6" sqref="E16"/>
    </sheetView>
  </sheetViews>
  <sheetFormatPr defaultRowHeight="15" x14ac:dyDescent="0.25"/>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8" sqref="A1:C18"/>
    </sheetView>
  </sheetViews>
  <sheetFormatPr defaultRowHeight="15" x14ac:dyDescent="0.25"/>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2:K14"/>
  <sheetViews>
    <sheetView workbookViewId="0">
      <selection activeCell="G19" sqref="G19"/>
    </sheetView>
  </sheetViews>
  <sheetFormatPr defaultRowHeight="15" x14ac:dyDescent="0.25"/>
  <sheetData>
    <row r="2" spans="11:11" x14ac:dyDescent="0.25">
      <c r="K2" t="s">
        <v>137</v>
      </c>
    </row>
    <row r="3" spans="11:11" x14ac:dyDescent="0.25">
      <c r="K3" t="s">
        <v>135</v>
      </c>
    </row>
    <row r="4" spans="11:11" x14ac:dyDescent="0.25">
      <c r="K4" t="s">
        <v>136</v>
      </c>
    </row>
    <row r="5" spans="11:11" x14ac:dyDescent="0.25">
      <c r="K5" s="34">
        <v>75</v>
      </c>
    </row>
    <row r="6" spans="11:11" x14ac:dyDescent="0.25">
      <c r="K6" s="34">
        <v>170</v>
      </c>
    </row>
    <row r="7" spans="11:11" x14ac:dyDescent="0.25">
      <c r="K7" s="34">
        <v>125.63</v>
      </c>
    </row>
    <row r="10" spans="11:11" x14ac:dyDescent="0.25">
      <c r="K10" t="s">
        <v>138</v>
      </c>
    </row>
    <row r="11" spans="11:11" x14ac:dyDescent="0.25">
      <c r="K11" t="s">
        <v>139</v>
      </c>
    </row>
    <row r="12" spans="11:11" x14ac:dyDescent="0.25">
      <c r="K12" t="s">
        <v>140</v>
      </c>
    </row>
    <row r="13" spans="11:11" x14ac:dyDescent="0.25">
      <c r="K13" s="34">
        <v>381.95</v>
      </c>
    </row>
    <row r="14" spans="11:11" x14ac:dyDescent="0.25">
      <c r="K14" s="34">
        <v>763.9</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4</vt:i4>
      </vt:variant>
    </vt:vector>
  </HeadingPairs>
  <TitlesOfParts>
    <vt:vector size="11" baseType="lpstr">
      <vt:lpstr>BENS - OBRIGAÇÕES</vt:lpstr>
      <vt:lpstr>DESPESA POR CATEGORIA</vt:lpstr>
      <vt:lpstr>RECEITAS</vt:lpstr>
      <vt:lpstr>Relatório de Compatibilidade</vt:lpstr>
      <vt:lpstr>Plan1</vt:lpstr>
      <vt:lpstr>Plan2</vt:lpstr>
      <vt:lpstr>Plan3</vt:lpstr>
      <vt:lpstr>'BENS - OBRIGAÇÕES'!Area_de_impressao</vt:lpstr>
      <vt:lpstr>'DESPESA POR CATEGORIA'!Area_de_impressao</vt:lpstr>
      <vt:lpstr>RECEITAS!Area_de_impressao</vt:lpstr>
      <vt:lpstr>'DESPESA POR CATEGORIA'!Titulos_de_impressao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dc:creator>
  <cp:lastModifiedBy>Romeu</cp:lastModifiedBy>
  <cp:lastPrinted>2015-05-04T17:16:03Z</cp:lastPrinted>
  <dcterms:created xsi:type="dcterms:W3CDTF">2013-07-17T12:41:28Z</dcterms:created>
  <dcterms:modified xsi:type="dcterms:W3CDTF">2015-09-03T22:58:23Z</dcterms:modified>
</cp:coreProperties>
</file>